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35" activeTab="5"/>
  </bookViews>
  <sheets>
    <sheet name="总表" sheetId="2" r:id="rId1"/>
    <sheet name="一般公共预算" sheetId="3" r:id="rId2"/>
    <sheet name="政府性基金预算" sheetId="4" r:id="rId3"/>
    <sheet name="国有资本经营预算" sheetId="8" r:id="rId4"/>
    <sheet name="社保基金预算 " sheetId="19" r:id="rId5"/>
    <sheet name="“三公”经费调整表" sheetId="25" r:id="rId6"/>
  </sheets>
  <externalReferences>
    <externalReference r:id="rId7"/>
    <externalReference r:id="rId8"/>
  </externalReferences>
  <definedNames>
    <definedName name="_xlnm._FilterDatabase" localSheetId="5" hidden="1">“三公”经费调整表!$A$5:$S$44</definedName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hhhh">#REF!</definedName>
    <definedName name="HWSheet">1</definedName>
    <definedName name="kkkk">#REF!</definedName>
    <definedName name="_xlnm.Print_Area" localSheetId="3">国有资本经营预算!$A$1:$Y$23</definedName>
    <definedName name="_xlnm.Print_Area" localSheetId="1">一般公共预算!$A$1:$Z$116</definedName>
    <definedName name="_xlnm.Print_Area" localSheetId="2">政府性基金预算!$A$1:$Z$38</definedName>
    <definedName name="_xlnm.Print_Area" localSheetId="0">总表!$A$1:$L$114</definedName>
    <definedName name="_xlnm.Print_Area" hidden="1">#N/A</definedName>
    <definedName name="Print_Area_MI">#REF!</definedName>
    <definedName name="_xlnm.Print_Titles" localSheetId="1">一般公共预算!$1:$7</definedName>
    <definedName name="_xlnm.Print_Titles" localSheetId="0">总表!$1:$5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财力">#REF!</definedName>
    <definedName name="村级标准支出">[1]村级支出!$E$4:$E$184</definedName>
    <definedName name="大幅度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是">#REF!</definedName>
    <definedName name="中国">#REF!</definedName>
    <definedName name="전">#REF!</definedName>
    <definedName name="주택사업본부">#REF!</definedName>
    <definedName name="철구사업본부">#REF!</definedName>
    <definedName name="_21114" localSheetId="4">#REF!</definedName>
    <definedName name="_Fill" localSheetId="4" hidden="1">[2]eqpmad2!#REF!</definedName>
    <definedName name="A" localSheetId="4">#REF!</definedName>
    <definedName name="aa" localSheetId="4">#REF!</definedName>
    <definedName name="data" localSheetId="4">#REF!</definedName>
    <definedName name="Database" localSheetId="4" hidden="1">#REF!</definedName>
    <definedName name="database2" localSheetId="4">#REF!</definedName>
    <definedName name="database3" localSheetId="4">#REF!</definedName>
    <definedName name="dss" localSheetId="4" hidden="1">#REF!</definedName>
    <definedName name="E206." localSheetId="4">#REF!</definedName>
    <definedName name="eee" localSheetId="4">#REF!</definedName>
    <definedName name="fff" localSheetId="4">#REF!</definedName>
    <definedName name="hhhh" localSheetId="4">#REF!</definedName>
    <definedName name="kkkk" localSheetId="4">#REF!</definedName>
    <definedName name="Print_Area_MI" localSheetId="4">#REF!</definedName>
    <definedName name="rrrr" localSheetId="4">#REF!</definedName>
    <definedName name="s" localSheetId="4">#REF!</definedName>
    <definedName name="sfeggsafasfas" localSheetId="4">#REF!</definedName>
    <definedName name="ss" localSheetId="4">#REF!</definedName>
    <definedName name="ttt" localSheetId="4">#REF!</definedName>
    <definedName name="tttt" localSheetId="4">#REF!</definedName>
    <definedName name="www" localSheetId="4">#REF!</definedName>
    <definedName name="yyyy" localSheetId="4">#REF!</definedName>
    <definedName name="财力" localSheetId="4">#REF!</definedName>
    <definedName name="村级标准支出" localSheetId="4">[2]村级支出!$E$4:$E$184</definedName>
    <definedName name="大幅度" localSheetId="4">#REF!</definedName>
    <definedName name="汇率" localSheetId="4">#REF!</definedName>
    <definedName name="生产列1" localSheetId="4">#REF!</definedName>
    <definedName name="生产列11" localSheetId="4">#REF!</definedName>
    <definedName name="生产列15" localSheetId="4">#REF!</definedName>
    <definedName name="生产列16" localSheetId="4">#REF!</definedName>
    <definedName name="生产列17" localSheetId="4">#REF!</definedName>
    <definedName name="生产列19" localSheetId="4">#REF!</definedName>
    <definedName name="生产列2" localSheetId="4">#REF!</definedName>
    <definedName name="生产列20" localSheetId="4">#REF!</definedName>
    <definedName name="生产列3" localSheetId="4">#REF!</definedName>
    <definedName name="生产列4" localSheetId="4">#REF!</definedName>
    <definedName name="生产列5" localSheetId="4">#REF!</definedName>
    <definedName name="生产列6" localSheetId="4">#REF!</definedName>
    <definedName name="生产列7" localSheetId="4">#REF!</definedName>
    <definedName name="生产列8" localSheetId="4">#REF!</definedName>
    <definedName name="生产列9" localSheetId="4">#REF!</definedName>
    <definedName name="生产期" localSheetId="4">#REF!</definedName>
    <definedName name="生产期1" localSheetId="4">#REF!</definedName>
    <definedName name="生产期11" localSheetId="4">#REF!</definedName>
    <definedName name="生产期123" localSheetId="4">#REF!</definedName>
    <definedName name="生产期15" localSheetId="4">#REF!</definedName>
    <definedName name="生产期16" localSheetId="4">#REF!</definedName>
    <definedName name="生产期17" localSheetId="4">#REF!</definedName>
    <definedName name="生产期19" localSheetId="4">#REF!</definedName>
    <definedName name="生产期2" localSheetId="4">#REF!</definedName>
    <definedName name="生产期20" localSheetId="4">#REF!</definedName>
    <definedName name="生产期3" localSheetId="4">#REF!</definedName>
    <definedName name="生产期4" localSheetId="4">#REF!</definedName>
    <definedName name="生产期5" localSheetId="4">#REF!</definedName>
    <definedName name="生产期6" localSheetId="4">#REF!</definedName>
    <definedName name="生产期7" localSheetId="4">#REF!</definedName>
    <definedName name="生产期8" localSheetId="4">#REF!</definedName>
    <definedName name="生产期9" localSheetId="4">#REF!</definedName>
    <definedName name="是" localSheetId="4">#REF!</definedName>
    <definedName name="中国" localSheetId="4">#REF!</definedName>
    <definedName name="전" localSheetId="4">#REF!</definedName>
    <definedName name="주택사업본부" localSheetId="4">#REF!</definedName>
    <definedName name="철구사업본부" localSheetId="4">#REF!</definedName>
    <definedName name="_xlnm._FilterDatabase" localSheetId="4" hidden="1">#REF!</definedName>
    <definedName name="data" localSheetId="5">#REF!</definedName>
    <definedName name="_21114" localSheetId="5">#REF!</definedName>
    <definedName name="_xlnm.Print_Titles" localSheetId="5">“三公”经费调整表!$4:$5</definedName>
  </definedNames>
  <calcPr calcId="144525"/>
</workbook>
</file>

<file path=xl/sharedStrings.xml><?xml version="1.0" encoding="utf-8"?>
<sst xmlns="http://schemas.openxmlformats.org/spreadsheetml/2006/main" count="733" uniqueCount="439">
  <si>
    <t>表一</t>
  </si>
  <si>
    <t>2025年市级财政预算收支调整总表</t>
  </si>
  <si>
    <t xml:space="preserve">编制单位：玉林市财政局 </t>
  </si>
  <si>
    <t>编制日期：2025年9月</t>
  </si>
  <si>
    <t>单位：万元</t>
  </si>
  <si>
    <t>收                          入</t>
  </si>
  <si>
    <t>支                   出</t>
  </si>
  <si>
    <t>项          目</t>
  </si>
  <si>
    <t>2024年决算数</t>
  </si>
  <si>
    <t>2025年年初预算数</t>
  </si>
  <si>
    <t>2025年1-8月完成数</t>
  </si>
  <si>
    <t>调增（减）建议数</t>
  </si>
  <si>
    <t>调整后预算建议数</t>
  </si>
  <si>
    <t>比上年增长%</t>
  </si>
  <si>
    <t>功能分类</t>
  </si>
  <si>
    <t xml:space="preserve">           资源税</t>
  </si>
  <si>
    <t>二、基金预算收入</t>
  </si>
  <si>
    <t>二、基金预算支出</t>
  </si>
  <si>
    <t>1、国有土地使用权出让金收入</t>
  </si>
  <si>
    <t>1、城乡社区支出</t>
  </si>
  <si>
    <t>2、国有土地收益基金收入</t>
  </si>
  <si>
    <t>2、文化旅游体育与传媒支出</t>
  </si>
  <si>
    <t>3、农业土地开发资金收入</t>
  </si>
  <si>
    <t>3、教育支出</t>
  </si>
  <si>
    <t>4、城市基础设施配套费收入</t>
  </si>
  <si>
    <t>4、卫生健康支出</t>
  </si>
  <si>
    <t>5、污水处理费收入</t>
  </si>
  <si>
    <t>5、资源勘探工业信息等支出</t>
  </si>
  <si>
    <t>6、其他政府性基金收入</t>
  </si>
  <si>
    <t>6、住房保障支出</t>
  </si>
  <si>
    <t>7、专项债券对应项目专项收入</t>
  </si>
  <si>
    <t>7、农林水支出</t>
  </si>
  <si>
    <t>三、国有资本经营预算收入</t>
  </si>
  <si>
    <t>8、其他支出</t>
  </si>
  <si>
    <t>1、利润收入</t>
  </si>
  <si>
    <t>9、债务付息支出</t>
  </si>
  <si>
    <t>2、股利、股息收入</t>
  </si>
  <si>
    <t>10、债务发行费用支出</t>
  </si>
  <si>
    <t>3、产权转让收入</t>
  </si>
  <si>
    <t>三、国有资本经营预算支出</t>
  </si>
  <si>
    <t>4、清算收入</t>
  </si>
  <si>
    <t>1、社会保障和就业支出</t>
  </si>
  <si>
    <t>5、其他国有资本经营收入</t>
  </si>
  <si>
    <t>2、国有资本经营预算支出</t>
  </si>
  <si>
    <t>地方财政收入合计</t>
  </si>
  <si>
    <t>地方财政支出合计</t>
  </si>
  <si>
    <t xml:space="preserve">            对玉州划转玉东减少财力专项补助</t>
  </si>
  <si>
    <t xml:space="preserve">            对玉州契税征管调整补助</t>
  </si>
  <si>
    <t xml:space="preserve">            市场监管局玉州分局、福绵分局经费下划基数</t>
  </si>
  <si>
    <t xml:space="preserve">            下划两区农机站、广播站经费基数补助</t>
  </si>
  <si>
    <t xml:space="preserve">            城区社区建设补助经费</t>
  </si>
  <si>
    <t xml:space="preserve">            补充县区财力转移支付（中央、自治区）</t>
  </si>
  <si>
    <t xml:space="preserve">            下划原市城管执法支队经费基数</t>
  </si>
  <si>
    <t xml:space="preserve">            下划原市农业综合行政执法支队经费基数</t>
  </si>
  <si>
    <t xml:space="preserve">            市本级财政衔接推进乡村振兴补助资金</t>
  </si>
  <si>
    <t xml:space="preserve">       均衡性转移支付收入</t>
  </si>
  <si>
    <t xml:space="preserve">            县（市、区）生态环境补助资金</t>
  </si>
  <si>
    <t xml:space="preserve">       县级基本财力保障机制奖补资金收入</t>
  </si>
  <si>
    <t xml:space="preserve">            广西农业科技园区认定补助经费</t>
  </si>
  <si>
    <t xml:space="preserve">       结算补助收入</t>
  </si>
  <si>
    <t xml:space="preserve">            预留补助下级支出</t>
  </si>
  <si>
    <t xml:space="preserve">       产粮（油）大县奖励资金收入</t>
  </si>
  <si>
    <t xml:space="preserve">     政府性基金补助支出</t>
  </si>
  <si>
    <t xml:space="preserve">       固定数额补助收入</t>
  </si>
  <si>
    <t xml:space="preserve">     国有资本经营预算补助支出</t>
  </si>
  <si>
    <t xml:space="preserve">       公共安全共同财政事权转移支付收入</t>
  </si>
  <si>
    <t xml:space="preserve">       教育共同财政事权转移支付收入</t>
  </si>
  <si>
    <t xml:space="preserve">       科学技术共同财政事权转移支付收入</t>
  </si>
  <si>
    <t xml:space="preserve">       文化旅游体育与传媒共同财政事权转移支付收入</t>
  </si>
  <si>
    <t xml:space="preserve">       社会保障和就业共同财政事权转移支付收入</t>
  </si>
  <si>
    <t xml:space="preserve">       医疗卫生共同财政事权转移支付收入</t>
  </si>
  <si>
    <t xml:space="preserve">       节能环保共同财政事权转移支付收入</t>
  </si>
  <si>
    <t xml:space="preserve">       城乡社区共同财政事权转移支付收入</t>
  </si>
  <si>
    <t xml:space="preserve">       农林水共同财政事权转移支付收入</t>
  </si>
  <si>
    <t xml:space="preserve">       交通运输共同财政事权转移支付收入</t>
  </si>
  <si>
    <t xml:space="preserve">       住房保障共同财政事权转移支付收入</t>
  </si>
  <si>
    <t xml:space="preserve">       灾害防治及应急管理共同财政事权转移支付收入</t>
  </si>
  <si>
    <t xml:space="preserve">       其他共同财政事权转移支付收入</t>
  </si>
  <si>
    <t xml:space="preserve">       其他一般性转移支付收入</t>
  </si>
  <si>
    <t xml:space="preserve">       一般公共服务</t>
  </si>
  <si>
    <t xml:space="preserve">       外交</t>
  </si>
  <si>
    <t xml:space="preserve">       国防</t>
  </si>
  <si>
    <t xml:space="preserve">       公共安全</t>
  </si>
  <si>
    <t xml:space="preserve">       教育</t>
  </si>
  <si>
    <t xml:space="preserve">       科学技术</t>
  </si>
  <si>
    <t xml:space="preserve">       文化旅游体育与传媒</t>
  </si>
  <si>
    <t xml:space="preserve">       社会保障和就业</t>
  </si>
  <si>
    <t xml:space="preserve">       卫生健康</t>
  </si>
  <si>
    <t xml:space="preserve">       节能环保</t>
  </si>
  <si>
    <t xml:space="preserve">       城乡社区</t>
  </si>
  <si>
    <t xml:space="preserve">            外贸出口退税上解</t>
  </si>
  <si>
    <t xml:space="preserve">       农林水</t>
  </si>
  <si>
    <t xml:space="preserve">            工商部门上划上解</t>
  </si>
  <si>
    <t xml:space="preserve">       交通运输</t>
  </si>
  <si>
    <t xml:space="preserve">            技监部门上划上解</t>
  </si>
  <si>
    <t xml:space="preserve">       资源勘探工业信息等</t>
  </si>
  <si>
    <t xml:space="preserve">            药品监督管理部门上划上解</t>
  </si>
  <si>
    <t xml:space="preserve">       商业服务业等</t>
  </si>
  <si>
    <t xml:space="preserve">            粮食风险金最低规模上解</t>
  </si>
  <si>
    <t xml:space="preserve">       金融</t>
  </si>
  <si>
    <t xml:space="preserve">            集中城建税上解</t>
  </si>
  <si>
    <t xml:space="preserve">       自然资源海洋气象等</t>
  </si>
  <si>
    <t xml:space="preserve">            税务经费上解</t>
  </si>
  <si>
    <t xml:space="preserve">       住房保障</t>
  </si>
  <si>
    <t xml:space="preserve">            玉林师院上划支出</t>
  </si>
  <si>
    <t xml:space="preserve">       粮油物资储备</t>
  </si>
  <si>
    <t xml:space="preserve">            代征代扣税款手续费上解</t>
  </si>
  <si>
    <t xml:space="preserve">       灾害防治及应急管理</t>
  </si>
  <si>
    <t xml:space="preserve">            自治区财政直管县基数上解</t>
  </si>
  <si>
    <t xml:space="preserve">       其他收入</t>
  </si>
  <si>
    <t xml:space="preserve">            医疗卫生领域支出基数上解</t>
  </si>
  <si>
    <t xml:space="preserve">     政府性基金补助收入</t>
  </si>
  <si>
    <t xml:space="preserve">            政法领域支出基数上解</t>
  </si>
  <si>
    <t xml:space="preserve">     国有资本经营预算补助收入</t>
  </si>
  <si>
    <t xml:space="preserve">            国地税合并改革税务经费上解基数</t>
  </si>
  <si>
    <t xml:space="preserve">            环境监测事业机构经费基数上解</t>
  </si>
  <si>
    <t xml:space="preserve">  动用预算稳定调节基金</t>
  </si>
  <si>
    <t xml:space="preserve">            玉林卫生学校体制上划基数</t>
  </si>
  <si>
    <t xml:space="preserve">  债务转贷收入</t>
  </si>
  <si>
    <t xml:space="preserve">            上解第四批自治区重点基础设施项目周转资金</t>
  </si>
  <si>
    <t xml:space="preserve">  上年结余收入</t>
  </si>
  <si>
    <t xml:space="preserve">            防空地下室易地建设费上解</t>
  </si>
  <si>
    <t xml:space="preserve">     其中：一般公共预算上年结余收入</t>
  </si>
  <si>
    <t xml:space="preserve">            社会治安防控专项上解</t>
  </si>
  <si>
    <t xml:space="preserve">        基金预算上年结余收入</t>
  </si>
  <si>
    <t xml:space="preserve">            玉东基数上解</t>
  </si>
  <si>
    <t xml:space="preserve">        国有资本经营预算上年结余收入</t>
  </si>
  <si>
    <t xml:space="preserve">        政府性基金上解</t>
  </si>
  <si>
    <t xml:space="preserve">  待偿债再融资一般债券结余</t>
  </si>
  <si>
    <t>收入总计</t>
  </si>
  <si>
    <t>支出总计</t>
  </si>
  <si>
    <t>表二</t>
  </si>
  <si>
    <t>2025年市级一般公共预算收支调整表</t>
  </si>
  <si>
    <t>编制单位：玉林市财政局</t>
  </si>
  <si>
    <t>市直</t>
  </si>
  <si>
    <t>玉东</t>
  </si>
  <si>
    <t>合计</t>
  </si>
  <si>
    <t>玉林高新区</t>
  </si>
  <si>
    <t>一、一般公共预算收入</t>
  </si>
  <si>
    <t>一、一般公共预算支出</t>
  </si>
  <si>
    <t>1、税收收入</t>
  </si>
  <si>
    <t>1、一般公共服务支出</t>
  </si>
  <si>
    <t xml:space="preserve">           增值税</t>
  </si>
  <si>
    <t>2、外交支出</t>
  </si>
  <si>
    <t xml:space="preserve">           企业所得税</t>
  </si>
  <si>
    <t>3、国防支出</t>
  </si>
  <si>
    <t xml:space="preserve">           个人所得税</t>
  </si>
  <si>
    <t>4、公共安全支出</t>
  </si>
  <si>
    <t>5、教育支出</t>
  </si>
  <si>
    <t xml:space="preserve">           城市维护建设税</t>
  </si>
  <si>
    <t>6、科学技术支出</t>
  </si>
  <si>
    <t xml:space="preserve">           房产税</t>
  </si>
  <si>
    <t>7、文化旅游体育与传媒支出</t>
  </si>
  <si>
    <t xml:space="preserve">           印花税</t>
  </si>
  <si>
    <t>8、社会保障和就业支出</t>
  </si>
  <si>
    <t xml:space="preserve">           城镇土地使用税</t>
  </si>
  <si>
    <t>9、卫生健康支出</t>
  </si>
  <si>
    <t xml:space="preserve">           土地增值税</t>
  </si>
  <si>
    <t>10、节能环保支出</t>
  </si>
  <si>
    <t xml:space="preserve">           车船税</t>
  </si>
  <si>
    <t>11、城乡社区支出</t>
  </si>
  <si>
    <t xml:space="preserve">           耕地占用税</t>
  </si>
  <si>
    <t>12、农林水支出</t>
  </si>
  <si>
    <t xml:space="preserve">           契税</t>
  </si>
  <si>
    <t>13、交通运输支出</t>
  </si>
  <si>
    <t xml:space="preserve">           环境保护税</t>
  </si>
  <si>
    <t>14、资源勘探信息等支出</t>
  </si>
  <si>
    <t xml:space="preserve">           其他税收收入</t>
  </si>
  <si>
    <t>15、商业服务业等支出</t>
  </si>
  <si>
    <t>2、非税收入</t>
  </si>
  <si>
    <t>16、金融支出</t>
  </si>
  <si>
    <t xml:space="preserve">           专项收入</t>
  </si>
  <si>
    <t>17、自然资源海洋气象等支出</t>
  </si>
  <si>
    <t xml:space="preserve">           行政事业性收费收入</t>
  </si>
  <si>
    <t>18、住房保障支出</t>
  </si>
  <si>
    <t xml:space="preserve">           罚没收入</t>
  </si>
  <si>
    <t>19、粮油物资储备支出</t>
  </si>
  <si>
    <t xml:space="preserve">           国有资本经营收入</t>
  </si>
  <si>
    <t>20、灾害防治及应急管理支出</t>
  </si>
  <si>
    <t xml:space="preserve">           国有资源(资产)有偿使用收入</t>
  </si>
  <si>
    <t>21、预备费</t>
  </si>
  <si>
    <t xml:space="preserve">           政府住房基金收入</t>
  </si>
  <si>
    <t>22、债务付息支出</t>
  </si>
  <si>
    <t xml:space="preserve">           捐赠收入</t>
  </si>
  <si>
    <t>23、债务发行费用支出</t>
  </si>
  <si>
    <t xml:space="preserve">           其他收入</t>
  </si>
  <si>
    <t>24、其他支出</t>
  </si>
  <si>
    <t>一般公共预算收入合计</t>
  </si>
  <si>
    <t>一般公共预算支出合计</t>
  </si>
  <si>
    <t>转移性收入合计</t>
  </si>
  <si>
    <t>转移性支出合计</t>
  </si>
  <si>
    <t xml:space="preserve">  上级补助收入</t>
  </si>
  <si>
    <t xml:space="preserve">    一般性转移支付</t>
  </si>
  <si>
    <t xml:space="preserve">    返还性收入</t>
  </si>
  <si>
    <t xml:space="preserve">        体制补助支出</t>
  </si>
  <si>
    <t xml:space="preserve">      所得税基数返还收入</t>
  </si>
  <si>
    <t xml:space="preserve">            体制改革补助（市与城区）</t>
  </si>
  <si>
    <t xml:space="preserve">      成品油税费改革税收返还收入</t>
  </si>
  <si>
    <t xml:space="preserve">        结算补助支出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</si>
  <si>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</si>
  <si>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</si>
  <si>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</si>
  <si>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</si>
  <si>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一般性转移支付收入</t>
  </si>
  <si>
    <t xml:space="preserve">       体制补助收入</t>
  </si>
  <si>
    <t xml:space="preserve">          工商部门下划补助收入</t>
  </si>
  <si>
    <t xml:space="preserve">          质监部门下划补助收入</t>
  </si>
  <si>
    <t xml:space="preserve">          交通部门下划补助收入</t>
  </si>
  <si>
    <t xml:space="preserve">        其他一般性转移支付支出</t>
  </si>
  <si>
    <t xml:space="preserve">          食药监局7个食药检验所下划补助收入</t>
  </si>
  <si>
    <t xml:space="preserve">     专项转移支付</t>
  </si>
  <si>
    <t xml:space="preserve">        一般公共服务</t>
  </si>
  <si>
    <t xml:space="preserve">            普查“两员”市级负担经费</t>
  </si>
  <si>
    <t xml:space="preserve">        外交</t>
  </si>
  <si>
    <t xml:space="preserve">        国防</t>
  </si>
  <si>
    <t xml:space="preserve">        公共安全</t>
  </si>
  <si>
    <t xml:space="preserve">        教育</t>
  </si>
  <si>
    <t xml:space="preserve">        科学技术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</si>
  <si>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</si>
  <si>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</si>
  <si>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</si>
  <si>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</si>
  <si>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    县级生态环境聘用人员等支出</t>
  </si>
  <si>
    <t xml:space="preserve">        城乡社区</t>
  </si>
  <si>
    <t xml:space="preserve">        农林水</t>
  </si>
  <si>
    <t xml:space="preserve">        交通运输</t>
  </si>
  <si>
    <t xml:space="preserve">    专项转移支付收入</t>
  </si>
  <si>
    <t xml:space="preserve">        资源勘探信息等</t>
  </si>
  <si>
    <t xml:space="preserve">        商业服务业等</t>
  </si>
  <si>
    <t xml:space="preserve">        金融</t>
  </si>
  <si>
    <t xml:space="preserve">        自然资源海洋气象等</t>
  </si>
  <si>
    <t xml:space="preserve">        住房保障</t>
  </si>
  <si>
    <t xml:space="preserve">        粮油物资储备</t>
  </si>
  <si>
    <t xml:space="preserve">        灾害防治及应急管理</t>
  </si>
  <si>
    <t xml:space="preserve">        其他收入</t>
  </si>
  <si>
    <t xml:space="preserve">    上解支出</t>
  </si>
  <si>
    <t xml:space="preserve">        体制上解</t>
  </si>
  <si>
    <t xml:space="preserve">        专项上解</t>
  </si>
  <si>
    <t xml:space="preserve">       资源勘探信息等</t>
  </si>
  <si>
    <t xml:space="preserve">  上解收入</t>
  </si>
  <si>
    <t xml:space="preserve">       玉东新区体制上解收入</t>
  </si>
  <si>
    <t xml:space="preserve">       城区（新区）上解社会全面治安防控体系改革建设经费</t>
  </si>
  <si>
    <t xml:space="preserve">       玉州区、福绵管理区森林公安局上划上解收入</t>
  </si>
  <si>
    <t xml:space="preserve">       福绵高中、新桥高中上划上解</t>
  </si>
  <si>
    <t xml:space="preserve">       南江、名山高中上划经费基数</t>
  </si>
  <si>
    <t xml:space="preserve">       玉州区上解城维税和教育费附加</t>
  </si>
  <si>
    <t xml:space="preserve">       军休所上划经费基数</t>
  </si>
  <si>
    <t xml:space="preserve">       财政衔接资金项目第三方实地核查服务分担资金上解</t>
  </si>
  <si>
    <t xml:space="preserve">    年终结余</t>
  </si>
  <si>
    <t xml:space="preserve">       北流市上解浦北至北流高速公路政府与社会资本合作（PPP）项目相关费用</t>
  </si>
  <si>
    <t xml:space="preserve">        一般公共预算年终结余</t>
  </si>
  <si>
    <t xml:space="preserve">       博白县上解浦北至北流高速公路项目相关费用</t>
  </si>
  <si>
    <t>债务还本支出</t>
  </si>
  <si>
    <t xml:space="preserve">       福绵区上解玉林市路网升级改造ppp项目相关费用</t>
  </si>
  <si>
    <t xml:space="preserve">       地方法院检察院公务员绩效奖励和所计提的五险一金基数上解</t>
  </si>
  <si>
    <t xml:space="preserve">       玉州区上解大容山自然保护区（大容山林场）水源林生态效益补偿金</t>
  </si>
  <si>
    <t xml:space="preserve">       企业职工基本养老保险责任分担资金上解</t>
  </si>
  <si>
    <t xml:space="preserve">       县市区上划生态环境机构经费基数</t>
  </si>
  <si>
    <t xml:space="preserve">       县市区上划法院、检察院机构经费基数</t>
  </si>
  <si>
    <t xml:space="preserve">  调入资金</t>
  </si>
  <si>
    <t xml:space="preserve">      从政府性基金预算调入</t>
  </si>
  <si>
    <t xml:space="preserve">      从国有资本经营预算调入</t>
  </si>
  <si>
    <t xml:space="preserve">      从其他调入</t>
  </si>
  <si>
    <t>表三</t>
  </si>
  <si>
    <t>2025年市级政府性基金预算收支调整表</t>
  </si>
  <si>
    <t>收             入</t>
  </si>
  <si>
    <t>支           出</t>
  </si>
  <si>
    <t>一、国有土地使用权出让收入</t>
  </si>
  <si>
    <t>一、城乡社区支出</t>
  </si>
  <si>
    <t>二、国有土地收益基金收入</t>
  </si>
  <si>
    <t xml:space="preserve">      国有土地使用权出让收入安排的支出</t>
  </si>
  <si>
    <t>三、农业土地开发资金收入</t>
  </si>
  <si>
    <t xml:space="preserve">      国有土地收益基金安排的支出</t>
  </si>
  <si>
    <t>四、城市基础设施配套费收入</t>
  </si>
  <si>
    <t xml:space="preserve">      农业土地开发资金安排的支出</t>
  </si>
  <si>
    <t>五、污水处理费收入</t>
  </si>
  <si>
    <t xml:space="preserve">      城市基础设施配套费安排的支出</t>
  </si>
  <si>
    <t>六、其他政府性基金收入</t>
  </si>
  <si>
    <t xml:space="preserve">      污水处理费安排的支出</t>
  </si>
  <si>
    <t>七、专项债券对应项目专项收入</t>
  </si>
  <si>
    <t xml:space="preserve">      国有土地使用权出让收入对应专项债务收入安排的支出</t>
  </si>
  <si>
    <t xml:space="preserve">      土地储备专项债券收入安排的支出</t>
  </si>
  <si>
    <t xml:space="preserve">      超长期特别国债安排的支出</t>
  </si>
  <si>
    <t xml:space="preserve">      棚户区改造专项债券收入安排的支出</t>
  </si>
  <si>
    <t>二、文化旅游体育与传媒支出</t>
  </si>
  <si>
    <t>三、教育支出</t>
  </si>
  <si>
    <t>四、卫生健康支出</t>
  </si>
  <si>
    <t>五、资源勘探工业信息等支出</t>
  </si>
  <si>
    <t>六、住房保障支出</t>
  </si>
  <si>
    <t>七、农林水支出</t>
  </si>
  <si>
    <t>八、其他支出</t>
  </si>
  <si>
    <t xml:space="preserve">      其他政府性基金及对应专项债务收入安排的支出</t>
  </si>
  <si>
    <t xml:space="preserve">      彩票发行销售机构业务费安排的支出</t>
  </si>
  <si>
    <t xml:space="preserve">      彩票公益金及对应专项债务收入安排的支出</t>
  </si>
  <si>
    <t>九、债务付息支出</t>
  </si>
  <si>
    <t>十、债务发行费用支出</t>
  </si>
  <si>
    <t>基金预算收入合计</t>
  </si>
  <si>
    <t>基金预算支出合计</t>
  </si>
  <si>
    <t xml:space="preserve">    政府性基金补助收入</t>
  </si>
  <si>
    <t xml:space="preserve">    政府性基金上解支出</t>
  </si>
  <si>
    <t xml:space="preserve">    政府性基金上解收入</t>
  </si>
  <si>
    <t xml:space="preserve">    补助下级支出</t>
  </si>
  <si>
    <t xml:space="preserve">    政府性基金预算上年结余收入</t>
  </si>
  <si>
    <t xml:space="preserve">    调出资金</t>
  </si>
  <si>
    <t xml:space="preserve">    政府性基金预算调入资金</t>
  </si>
  <si>
    <t>年终结余</t>
  </si>
  <si>
    <t xml:space="preserve">  债务转贷收入 </t>
  </si>
  <si>
    <t xml:space="preserve">    其中：结转下年 </t>
  </si>
  <si>
    <t>1-8月份已支出865万元（详见附表），预留9-12月支出400万元。</t>
  </si>
  <si>
    <t>2012年第一批成品油价格和税费改革转移支付增长性补助资金</t>
  </si>
  <si>
    <t>表四</t>
  </si>
  <si>
    <t>2025年市级国有资本经营预算收支调整表</t>
  </si>
  <si>
    <r>
      <rPr>
        <sz val="12"/>
        <rFont val="宋体"/>
        <charset val="134"/>
      </rPr>
      <t>收</t>
    </r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入</t>
    </r>
  </si>
  <si>
    <r>
      <rPr>
        <sz val="12"/>
        <rFont val="宋体"/>
        <charset val="134"/>
      </rPr>
      <t>支</t>
    </r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出</t>
    </r>
  </si>
  <si>
    <t>项        目</t>
  </si>
  <si>
    <t>一、利润收入</t>
  </si>
  <si>
    <t>一、社会保障和就业支出</t>
  </si>
  <si>
    <t>二、股利、股息收入</t>
  </si>
  <si>
    <t xml:space="preserve">    国有资本经营预算补充社保基金支出</t>
  </si>
  <si>
    <t>三、产权转让收入</t>
  </si>
  <si>
    <t>二、国有资本经营预算支出</t>
  </si>
  <si>
    <t>四、清算收入</t>
  </si>
  <si>
    <t xml:space="preserve">    解决历史遗留问题及改革成本支出</t>
  </si>
  <si>
    <t>五、其他国有资本经营收入</t>
  </si>
  <si>
    <t xml:space="preserve">    国有企业资本金注入</t>
  </si>
  <si>
    <t xml:space="preserve">    国有企业政策性补贴</t>
  </si>
  <si>
    <t xml:space="preserve">    金融国有资本经营预算支出</t>
  </si>
  <si>
    <t xml:space="preserve">    其他国有资本经营预算支出</t>
  </si>
  <si>
    <t>本年收入合计</t>
  </si>
  <si>
    <t>本年支出合计</t>
  </si>
  <si>
    <t xml:space="preserve">  转移性收入合计</t>
  </si>
  <si>
    <t xml:space="preserve">  转移性支出合计</t>
  </si>
  <si>
    <t xml:space="preserve">   上级补助收入</t>
  </si>
  <si>
    <t xml:space="preserve">   上年结余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</si>
  <si>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结转下年支出</t>
    </r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</si>
  <si>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入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总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计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</si>
  <si>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出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总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计</t>
    </r>
  </si>
  <si>
    <t>表五</t>
  </si>
  <si>
    <t>2025年市级社保基金预算收支调整表</t>
  </si>
  <si>
    <t>收                         入</t>
  </si>
  <si>
    <t>支                       出</t>
  </si>
  <si>
    <t>项目</t>
  </si>
  <si>
    <t>直</t>
  </si>
  <si>
    <t>东</t>
  </si>
  <si>
    <t>一、市本级社会保险基金本年收入合计</t>
  </si>
  <si>
    <t>三、市本级社会保险基金支出合计</t>
  </si>
  <si>
    <t>（一）机关事业单位基本养老保险基金收入</t>
  </si>
  <si>
    <t>（一）机关事业单位基本养老保险基金支出</t>
  </si>
  <si>
    <t xml:space="preserve">     其中：保险费收入</t>
  </si>
  <si>
    <t xml:space="preserve">     其中：基本养老保险支出</t>
  </si>
  <si>
    <t xml:space="preserve">           利息收入</t>
  </si>
  <si>
    <t xml:space="preserve">           转移支出</t>
  </si>
  <si>
    <t xml:space="preserve">         财政补贴收入</t>
  </si>
  <si>
    <t xml:space="preserve">           其他支出</t>
  </si>
  <si>
    <t xml:space="preserve">         转移收入</t>
  </si>
  <si>
    <t>（二）职工基本医疗保险基金支出</t>
  </si>
  <si>
    <t xml:space="preserve">         其他收入</t>
  </si>
  <si>
    <t xml:space="preserve">     其中：基本医疗保险待遇支出</t>
  </si>
  <si>
    <t>（二）职工基本医疗保险基金收入</t>
  </si>
  <si>
    <t xml:space="preserve">           财政补贴收入</t>
  </si>
  <si>
    <t>（三）城乡居民基本医疗保险基金支出</t>
  </si>
  <si>
    <t xml:space="preserve">        利息收入</t>
  </si>
  <si>
    <t xml:space="preserve">           大病保险支出</t>
  </si>
  <si>
    <t xml:space="preserve">        转移收入</t>
  </si>
  <si>
    <t>（三） 城乡居民基本医疗保险基金收入</t>
  </si>
  <si>
    <t>（四） 城乡居民基本养老保险基金支出</t>
  </si>
  <si>
    <t xml:space="preserve">     其中：基础养老金支出</t>
  </si>
  <si>
    <t xml:space="preserve">           个人账户养老金支出</t>
  </si>
  <si>
    <t xml:space="preserve">        财政补贴收入</t>
  </si>
  <si>
    <t xml:space="preserve">           丧葬补助金支出</t>
  </si>
  <si>
    <t>（四） 城乡居民基本养老保险基金收入</t>
  </si>
  <si>
    <t xml:space="preserve">       财政补贴收入</t>
  </si>
  <si>
    <t xml:space="preserve">       利息收入</t>
  </si>
  <si>
    <t xml:space="preserve">       委托投资收益</t>
  </si>
  <si>
    <t xml:space="preserve">           转移收入</t>
  </si>
  <si>
    <t>二、市本级社会保险基金上年结余合计</t>
  </si>
  <si>
    <t>四、市本级社会保险基金年末滚存结余合计</t>
  </si>
  <si>
    <t xml:space="preserve">      机关事业单位基本养老保险基金上年结余</t>
  </si>
  <si>
    <t xml:space="preserve">      机关事业单位基本养老保险基金年末滚存结余</t>
  </si>
  <si>
    <t xml:space="preserve">      职工基本医疗保险基金上年结余</t>
  </si>
  <si>
    <t xml:space="preserve">      职工基本医疗保险基金年末滚存结余</t>
  </si>
  <si>
    <t xml:space="preserve">      城乡居民基本医疗保险基金上年结余</t>
  </si>
  <si>
    <t xml:space="preserve">      城乡居民基本医疗保险基金年末滚存结余</t>
  </si>
  <si>
    <t xml:space="preserve">      城乡居民基本养老保险基金上年结余</t>
  </si>
  <si>
    <t xml:space="preserve">      城乡居民基本养老保险基金年末滚存结余</t>
  </si>
  <si>
    <t>总            计</t>
  </si>
  <si>
    <t>总          计</t>
  </si>
  <si>
    <t>表六</t>
  </si>
  <si>
    <t>2025年市级财政拨款安排“三公”经费预算调整表</t>
  </si>
  <si>
    <t>单位编码</t>
  </si>
  <si>
    <t>单位名称</t>
  </si>
  <si>
    <t>2025年“三公”经费年初预算数</t>
  </si>
  <si>
    <t>2025年“三公”经费建议调增/减数</t>
  </si>
  <si>
    <t>2025年“三公”经费建议调整后预算数</t>
  </si>
  <si>
    <t>小计</t>
  </si>
  <si>
    <t>因公出国（境）费</t>
  </si>
  <si>
    <t>公务用车购置费</t>
  </si>
  <si>
    <t>公务用车运行维护费</t>
  </si>
  <si>
    <t>公务接待费</t>
  </si>
  <si>
    <t>是否已办理追加</t>
  </si>
  <si>
    <t>资金性质</t>
  </si>
  <si>
    <t>市级总计</t>
  </si>
  <si>
    <t>市直总计</t>
  </si>
  <si>
    <t>玉林高新区总计</t>
  </si>
  <si>
    <t>以下为2025年调整预算明细情况</t>
  </si>
  <si>
    <t>市级小计</t>
  </si>
  <si>
    <t>市直小计</t>
  </si>
  <si>
    <t>广西壮族自治区玉林军用供应站</t>
  </si>
  <si>
    <t>否</t>
  </si>
  <si>
    <t>一般公共预算</t>
  </si>
  <si>
    <t>玉林市城乡房产管理所</t>
  </si>
  <si>
    <t>龙潭产业部门</t>
  </si>
  <si>
    <t>玉林市科学技术协会</t>
  </si>
  <si>
    <t>玉林市育才中学</t>
  </si>
  <si>
    <t>玉林市市政工程管护中心</t>
  </si>
  <si>
    <t>是</t>
  </si>
  <si>
    <t>玉林市商务局</t>
  </si>
  <si>
    <t>玉林市福绵生态环境局</t>
  </si>
  <si>
    <t>玉林市发展和改革委员会</t>
  </si>
  <si>
    <t>政府办</t>
  </si>
  <si>
    <t>市委办</t>
  </si>
  <si>
    <t>政府性基金</t>
  </si>
  <si>
    <t>政协办</t>
  </si>
  <si>
    <t>玉林市机关事务管理局</t>
  </si>
  <si>
    <t>玉林市市场监督管理局</t>
  </si>
  <si>
    <t>市人民检察院</t>
  </si>
  <si>
    <t>北流检察院</t>
  </si>
  <si>
    <t>陆川检察院</t>
  </si>
  <si>
    <t>玉州检察院</t>
  </si>
  <si>
    <t>市委员会社会工作部</t>
  </si>
  <si>
    <t>玉林市公安局</t>
  </si>
  <si>
    <t>公安局玉州分局</t>
  </si>
  <si>
    <t>玉林市侨联</t>
  </si>
  <si>
    <t>玉林市纪律检查委员会</t>
  </si>
  <si>
    <t>市人力资源和社会保障局</t>
  </si>
  <si>
    <t>财政预留</t>
  </si>
  <si>
    <t>玉林高新区小计</t>
  </si>
  <si>
    <t>玉东新区工委管委办公室</t>
  </si>
  <si>
    <t>玉东新区经济发展局</t>
  </si>
</sst>
</file>

<file path=xl/styles.xml><?xml version="1.0" encoding="utf-8"?>
<styleSheet xmlns="http://schemas.openxmlformats.org/spreadsheetml/2006/main">
  <numFmts count="38">
    <numFmt numFmtId="176" formatCode="0.0_ "/>
    <numFmt numFmtId="177" formatCode="#,##0_);[Red]\(#,##0\)"/>
    <numFmt numFmtId="178" formatCode="0_ "/>
    <numFmt numFmtId="179" formatCode="#,##0.00_ "/>
    <numFmt numFmtId="180" formatCode="#,##0_ "/>
    <numFmt numFmtId="181" formatCode="_(* #,##0.00_);_(* \(#,##0.00\);_(* &quot;-&quot;??_);_(@_)"/>
    <numFmt numFmtId="182" formatCode="&quot;$&quot;#,##0_);[Red]\(&quot;$&quot;#,##0\)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_(* #,##0_);_(* \(#,##0\);_(* &quot;-&quot;_);_(@_)"/>
    <numFmt numFmtId="43" formatCode="_ * #,##0.00_ ;_ * \-#,##0.00_ ;_ * &quot;-&quot;??_ ;_ @_ "/>
    <numFmt numFmtId="186" formatCode="_-&quot;$&quot;\ * #,##0_-;_-&quot;$&quot;\ * #,##0\-;_-&quot;$&quot;\ * &quot;-&quot;_-;_-@_-"/>
    <numFmt numFmtId="187" formatCode="0.00_ "/>
    <numFmt numFmtId="188" formatCode="_-&quot;$&quot;* #,##0_-;\-&quot;$&quot;* #,##0_-;_-&quot;$&quot;* &quot;-&quot;_-;_-@_-"/>
    <numFmt numFmtId="189" formatCode="0.00_);[Red]\(0.00\)"/>
    <numFmt numFmtId="190" formatCode="&quot;$&quot;\ #,##0.00_-;[Red]&quot;$&quot;\ #,##0.00\-"/>
    <numFmt numFmtId="191" formatCode="0.00_);\(0.00\)"/>
    <numFmt numFmtId="192" formatCode="_-* #,##0_$_-;\-* #,##0_$_-;_-* &quot;-&quot;_$_-;_-@_-"/>
    <numFmt numFmtId="193" formatCode="_-* #,##0.00_-;\-* #,##0.00_-;_-* &quot;-&quot;??_-;_-@_-"/>
    <numFmt numFmtId="194" formatCode="yy\.mm\.dd"/>
    <numFmt numFmtId="195" formatCode="#,##0.0_);\(#,##0.0\)"/>
    <numFmt numFmtId="196" formatCode="#,##0;\(#,##0\)"/>
    <numFmt numFmtId="197" formatCode="_-&quot;$&quot;\ * #,##0.00_-;_-&quot;$&quot;\ * #,##0.00\-;_-&quot;$&quot;\ * &quot;-&quot;??_-;_-@_-"/>
    <numFmt numFmtId="198" formatCode="&quot;$&quot;#,##0.00_);[Red]\(&quot;$&quot;#,##0.00\)"/>
    <numFmt numFmtId="199" formatCode="\$#,##0;\(\$#,##0\)"/>
    <numFmt numFmtId="200" formatCode="\$#,##0.00;\(\$#,##0.00\)"/>
    <numFmt numFmtId="41" formatCode="_ * #,##0_ ;_ * \-#,##0_ ;_ * &quot;-&quot;_ ;_ @_ "/>
    <numFmt numFmtId="201" formatCode="&quot;$&quot;\ #,##0_-;[Red]&quot;$&quot;\ #,##0\-"/>
    <numFmt numFmtId="42" formatCode="_ &quot;￥&quot;* #,##0_ ;_ &quot;￥&quot;* \-#,##0_ ;_ &quot;￥&quot;* &quot;-&quot;_ ;_ @_ "/>
    <numFmt numFmtId="202" formatCode="#\ ??/??"/>
    <numFmt numFmtId="203" formatCode="0.00_ ;[Red]\-0.00\ "/>
    <numFmt numFmtId="204" formatCode="_-* #,##0&quot;$&quot;_-;\-* #,##0&quot;$&quot;_-;_-* &quot;-&quot;&quot;$&quot;_-;_-@_-"/>
    <numFmt numFmtId="205" formatCode="#,##0;\-#,##0;&quot;-&quot;"/>
    <numFmt numFmtId="206" formatCode="_-* #,##0.00&quot;$&quot;_-;\-* #,##0.00&quot;$&quot;_-;_-* &quot;-&quot;??&quot;$&quot;_-;_-@_-"/>
    <numFmt numFmtId="44" formatCode="_ &quot;￥&quot;* #,##0.00_ ;_ &quot;￥&quot;* \-#,##0.00_ ;_ &quot;￥&quot;* &quot;-&quot;??_ ;_ @_ "/>
    <numFmt numFmtId="207" formatCode="_-* #,##0.00_$_-;\-* #,##0.00_$_-;_-* &quot;-&quot;??_$_-;_-@_-"/>
    <numFmt numFmtId="208" formatCode="0.0"/>
    <numFmt numFmtId="209" formatCode="0_);\(0\)"/>
  </numFmts>
  <fonts count="111"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6"/>
      <name val="宋体"/>
      <charset val="134"/>
    </font>
    <font>
      <sz val="10"/>
      <color theme="1"/>
      <name val="黑体"/>
      <charset val="134"/>
    </font>
    <font>
      <sz val="24"/>
      <name val="方正小标宋_GBK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6"/>
      <color indexed="8"/>
      <name val="宋体"/>
      <charset val="134"/>
    </font>
    <font>
      <sz val="12"/>
      <color indexed="10"/>
      <name val="宋体"/>
      <charset val="134"/>
    </font>
    <font>
      <b/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0.5"/>
      <name val="宋体"/>
      <charset val="134"/>
    </font>
    <font>
      <sz val="16"/>
      <name val="仿宋_GB2312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17"/>
      <name val="宋体"/>
      <charset val="134"/>
    </font>
    <font>
      <b/>
      <sz val="12"/>
      <color indexed="9"/>
      <name val="宋体"/>
      <charset val="134"/>
    </font>
    <font>
      <b/>
      <sz val="12"/>
      <color indexed="52"/>
      <name val="宋体"/>
      <charset val="134"/>
    </font>
    <font>
      <sz val="12"/>
      <color indexed="17"/>
      <name val="楷体_GB2312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sz val="12"/>
      <color indexed="62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1"/>
      <color indexed="10"/>
      <name val="宋体"/>
      <charset val="134"/>
    </font>
    <font>
      <i/>
      <sz val="12"/>
      <color indexed="23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9"/>
      <name val="Arial"/>
      <charset val="134"/>
    </font>
    <font>
      <b/>
      <sz val="11"/>
      <color rgb="FF3F3F3F"/>
      <name val="宋体"/>
      <charset val="0"/>
      <scheme val="minor"/>
    </font>
    <font>
      <sz val="12"/>
      <color indexed="52"/>
      <name val="宋体"/>
      <charset val="134"/>
    </font>
    <font>
      <sz val="12"/>
      <color indexed="20"/>
      <name val="楷体_GB2312"/>
      <charset val="134"/>
    </font>
    <font>
      <sz val="12"/>
      <name val="Arial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b/>
      <sz val="11"/>
      <color indexed="56"/>
      <name val="宋体"/>
      <charset val="134"/>
    </font>
    <font>
      <b/>
      <sz val="10"/>
      <name val="Tms Rmn"/>
      <charset val="134"/>
    </font>
    <font>
      <sz val="12"/>
      <name val="Times New Roman"/>
      <charset val="134"/>
    </font>
    <font>
      <sz val="10.5"/>
      <color indexed="17"/>
      <name val="宋体"/>
      <charset val="134"/>
    </font>
    <font>
      <b/>
      <sz val="10"/>
      <name val="MS Sans Serif"/>
      <charset val="134"/>
    </font>
    <font>
      <b/>
      <sz val="18"/>
      <color indexed="56"/>
      <name val="宋体"/>
      <charset val="134"/>
    </font>
    <font>
      <b/>
      <sz val="12"/>
      <name val="Arial"/>
      <charset val="134"/>
    </font>
    <font>
      <sz val="10"/>
      <color indexed="8"/>
      <name val="Arial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</font>
    <font>
      <sz val="12"/>
      <color indexed="9"/>
      <name val="Helv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sz val="12"/>
      <name val="Helv"/>
      <charset val="134"/>
    </font>
    <font>
      <sz val="10.5"/>
      <color indexed="20"/>
      <name val="宋体"/>
      <charset val="134"/>
    </font>
    <font>
      <sz val="10"/>
      <name val="Times New Roman"/>
      <charset val="134"/>
    </font>
    <font>
      <sz val="12"/>
      <color indexed="16"/>
      <name val="宋体"/>
      <charset val="134"/>
    </font>
    <font>
      <sz val="12"/>
      <name val="바탕체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sz val="10"/>
      <name val="Helv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8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Geneva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楷体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i/>
      <sz val="11"/>
      <color indexed="23"/>
      <name val="宋体"/>
      <charset val="134"/>
    </font>
    <font>
      <sz val="12"/>
      <name val="Courier"/>
      <charset val="134"/>
    </font>
    <font>
      <b/>
      <sz val="11"/>
      <color theme="1"/>
      <name val="宋体"/>
      <charset val="0"/>
      <scheme val="minor"/>
    </font>
    <font>
      <sz val="10"/>
      <name val="MS Sans Serif"/>
      <charset val="134"/>
    </font>
    <font>
      <sz val="11"/>
      <color rgb="FF9C0006"/>
      <name val="宋体"/>
      <charset val="0"/>
      <scheme val="minor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1"/>
      <color rgb="FFFA7D00"/>
      <name val="宋体"/>
      <charset val="0"/>
      <scheme val="minor"/>
    </font>
    <font>
      <sz val="12"/>
      <name val="官帕眉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2"/>
      <name val="Times New Roman"/>
      <charset val="134"/>
    </font>
  </fonts>
  <fills count="65">
    <fill>
      <patternFill patternType="none"/>
    </fill>
    <fill>
      <patternFill patternType="gray125"/>
    </fill>
    <fill>
      <patternFill patternType="mediumGray">
        <fgColor rgb="FFFFFFFF"/>
        <bgColor rgb="FFFFFFFF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5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mediumGray">
        <fgColor indexed="22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37">
    <xf numFmtId="0" fontId="0" fillId="0" borderId="0"/>
    <xf numFmtId="0" fontId="35" fillId="6" borderId="19" applyNumberFormat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19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4" fillId="5" borderId="0" applyNumberFormat="0" applyBorder="0" applyAlignment="0" applyProtection="0"/>
    <xf numFmtId="0" fontId="39" fillId="16" borderId="22" applyNumberFormat="0" applyFont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207" fontId="39" fillId="0" borderId="0" applyFont="0" applyFill="0" applyBorder="0" applyAlignment="0" applyProtection="0"/>
    <xf numFmtId="0" fontId="0" fillId="0" borderId="0">
      <alignment vertical="center"/>
    </xf>
    <xf numFmtId="0" fontId="21" fillId="0" borderId="24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1" fillId="18" borderId="20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13" fillId="0" borderId="0"/>
    <xf numFmtId="0" fontId="19" fillId="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86" fontId="39" fillId="0" borderId="0" applyFont="0" applyFill="0" applyBorder="0" applyAlignment="0" applyProtection="0"/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9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7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81" fontId="39" fillId="0" borderId="0" applyFont="0" applyFill="0" applyBorder="0" applyAlignment="0" applyProtection="0"/>
    <xf numFmtId="0" fontId="33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35" fillId="6" borderId="19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2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7" borderId="0" applyNumberFormat="0" applyBorder="0" applyAlignment="0" applyProtection="0"/>
    <xf numFmtId="0" fontId="20" fillId="12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9" fillId="0" borderId="0"/>
    <xf numFmtId="0" fontId="33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78" fillId="0" borderId="0"/>
    <xf numFmtId="0" fontId="20" fillId="4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/>
    <xf numFmtId="0" fontId="35" fillId="6" borderId="19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61" borderId="0" applyNumberFormat="0" applyFont="0" applyBorder="0" applyAlignment="0" applyProtection="0"/>
    <xf numFmtId="0" fontId="0" fillId="0" borderId="0">
      <alignment vertical="center"/>
    </xf>
    <xf numFmtId="0" fontId="21" fillId="0" borderId="24" applyNumberFormat="0" applyFill="0" applyAlignment="0" applyProtection="0">
      <alignment vertical="center"/>
    </xf>
    <xf numFmtId="0" fontId="78" fillId="0" borderId="0">
      <protection locked="0"/>
    </xf>
    <xf numFmtId="0" fontId="33" fillId="6" borderId="0" applyNumberFormat="0" applyBorder="0" applyAlignment="0" applyProtection="0"/>
    <xf numFmtId="0" fontId="52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36" fillId="7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7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9" fillId="0" borderId="0"/>
    <xf numFmtId="0" fontId="2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33" fillId="13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24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/>
    <xf numFmtId="0" fontId="33" fillId="23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20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80" fillId="18" borderId="20" applyNumberFormat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0" fillId="11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69" fillId="0" borderId="29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2" fillId="0" borderId="0"/>
    <xf numFmtId="0" fontId="78" fillId="0" borderId="0"/>
    <xf numFmtId="0" fontId="33" fillId="14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0" fillId="0" borderId="0"/>
    <xf numFmtId="0" fontId="33" fillId="21" borderId="0" applyNumberFormat="0" applyBorder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1" fillId="35" borderId="0" applyNumberFormat="0" applyBorder="0" applyAlignment="0" applyProtection="0"/>
    <xf numFmtId="0" fontId="40" fillId="0" borderId="21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07" fillId="0" borderId="0"/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40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41" fillId="18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2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9" fillId="16" borderId="22" applyNumberFormat="0" applyFont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98" fillId="0" borderId="6" applyNumberFormat="0" applyFill="0" applyProtection="0">
      <alignment horizontal="center"/>
    </xf>
    <xf numFmtId="0" fontId="33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59" fillId="0" borderId="0"/>
    <xf numFmtId="0" fontId="0" fillId="0" borderId="0">
      <alignment vertical="center"/>
    </xf>
    <xf numFmtId="0" fontId="33" fillId="3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/>
    <xf numFmtId="0" fontId="34" fillId="5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0" fillId="7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0" fillId="0" borderId="0"/>
    <xf numFmtId="0" fontId="52" fillId="0" borderId="26" applyNumberFormat="0" applyFill="0" applyAlignment="0" applyProtection="0">
      <alignment vertical="center"/>
    </xf>
    <xf numFmtId="0" fontId="80" fillId="18" borderId="20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65" fillId="0" borderId="0">
      <alignment vertical="center"/>
    </xf>
    <xf numFmtId="0" fontId="41" fillId="18" borderId="20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9" fillId="16" borderId="22" applyNumberFormat="0" applyFont="0" applyAlignment="0" applyProtection="0">
      <alignment vertical="center"/>
    </xf>
    <xf numFmtId="0" fontId="20" fillId="12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6" fillId="0" borderId="7" applyNumberFormat="0" applyFill="0" applyProtection="0">
      <alignment horizontal="center"/>
    </xf>
    <xf numFmtId="0" fontId="46" fillId="10" borderId="0" applyNumberFormat="0" applyBorder="0" applyAlignment="0" applyProtection="0">
      <alignment vertical="center"/>
    </xf>
    <xf numFmtId="0" fontId="20" fillId="0" borderId="0"/>
    <xf numFmtId="0" fontId="20" fillId="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3" fillId="0" borderId="0"/>
    <xf numFmtId="0" fontId="33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0" fillId="0" borderId="0"/>
    <xf numFmtId="0" fontId="20" fillId="11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21" fillId="35" borderId="0" applyNumberFormat="0" applyBorder="0" applyAlignment="0" applyProtection="0"/>
    <xf numFmtId="0" fontId="36" fillId="7" borderId="20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14" fontId="89" fillId="0" borderId="0">
      <alignment horizontal="center" wrapText="1"/>
      <protection locked="0"/>
    </xf>
    <xf numFmtId="0" fontId="42" fillId="20" borderId="0" applyNumberFormat="0" applyBorder="0" applyAlignment="0" applyProtection="0">
      <alignment vertical="center"/>
    </xf>
    <xf numFmtId="0" fontId="88" fillId="7" borderId="23" applyNumberFormat="0" applyAlignment="0" applyProtection="0">
      <alignment vertical="center"/>
    </xf>
    <xf numFmtId="181" fontId="3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37" fontId="87" fillId="0" borderId="0"/>
    <xf numFmtId="0" fontId="33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1" fillId="35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63" fillId="0" borderId="0" applyProtection="0"/>
    <xf numFmtId="0" fontId="33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1" fillId="0" borderId="35">
      <alignment horizontal="center"/>
    </xf>
    <xf numFmtId="0" fontId="26" fillId="6" borderId="19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3" fontId="39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0"/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36" fillId="7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6" borderId="22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204" fontId="39" fillId="0" borderId="0" applyFon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0" fillId="16" borderId="0" applyNumberFormat="0" applyBorder="0" applyAlignment="0" applyProtection="0"/>
    <xf numFmtId="0" fontId="21" fillId="0" borderId="2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78" fillId="0" borderId="0"/>
    <xf numFmtId="0" fontId="33" fillId="3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9" fillId="0" borderId="0"/>
    <xf numFmtId="0" fontId="20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7" borderId="0" applyNumberFormat="0" applyBorder="0" applyAlignment="0" applyProtection="0"/>
    <xf numFmtId="0" fontId="73" fillId="10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88" fillId="7" borderId="23" applyNumberFormat="0" applyAlignment="0" applyProtection="0">
      <alignment vertical="center"/>
    </xf>
    <xf numFmtId="0" fontId="33" fillId="6" borderId="0" applyNumberFormat="0" applyBorder="0" applyAlignment="0" applyProtection="0"/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39" fillId="16" borderId="22" applyNumberFormat="0" applyFont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20" fillId="5" borderId="0" applyNumberFormat="0" applyBorder="0" applyAlignment="0" applyProtection="0"/>
    <xf numFmtId="0" fontId="39" fillId="16" borderId="22" applyNumberFormat="0" applyFon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49" fillId="5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190" fontId="39" fillId="0" borderId="0" applyFont="0" applyFill="0" applyBorder="0" applyAlignment="0" applyProtection="0"/>
    <xf numFmtId="0" fontId="20" fillId="18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34" fillId="5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9" fillId="0" borderId="0"/>
    <xf numFmtId="0" fontId="21" fillId="0" borderId="2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58" fillId="28" borderId="8">
      <protection locked="0"/>
    </xf>
    <xf numFmtId="0" fontId="20" fillId="4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/>
    <xf numFmtId="0" fontId="20" fillId="12" borderId="0" applyNumberFormat="0" applyBorder="0" applyAlignment="0" applyProtection="0"/>
    <xf numFmtId="0" fontId="52" fillId="0" borderId="2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9" fillId="0" borderId="0" applyFont="0" applyFill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/>
    <xf numFmtId="0" fontId="33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69" fillId="0" borderId="29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97" fontId="39" fillId="0" borderId="0" applyFont="0" applyFill="0" applyBorder="0" applyAlignment="0" applyProtection="0"/>
    <xf numFmtId="0" fontId="20" fillId="15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7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208" fontId="15" fillId="0" borderId="1">
      <alignment vertical="center"/>
      <protection locked="0"/>
    </xf>
    <xf numFmtId="0" fontId="21" fillId="0" borderId="24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49" fontId="39" fillId="0" borderId="0" applyFont="0" applyFill="0" applyBorder="0" applyAlignment="0" applyProtection="0"/>
    <xf numFmtId="0" fontId="20" fillId="11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43" fillId="7" borderId="23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71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36" fillId="7" borderId="20" applyNumberFormat="0" applyAlignment="0" applyProtection="0">
      <alignment vertical="center"/>
    </xf>
    <xf numFmtId="0" fontId="104" fillId="0" borderId="0" applyProtection="0"/>
    <xf numFmtId="0" fontId="33" fillId="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40" fontId="3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85" fontId="39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21" fillId="30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1" fillId="36" borderId="0" applyNumberFormat="0" applyBorder="0" applyAlignment="0" applyProtection="0"/>
    <xf numFmtId="0" fontId="36" fillId="7" borderId="20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2" fillId="0" borderId="0"/>
    <xf numFmtId="0" fontId="44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/>
    <xf numFmtId="0" fontId="20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32" borderId="0" applyNumberFormat="0" applyBorder="0" applyAlignment="0" applyProtection="0"/>
    <xf numFmtId="0" fontId="60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205" fontId="64" fillId="0" borderId="0" applyFill="0" applyBorder="0" applyAlignment="0"/>
    <xf numFmtId="0" fontId="33" fillId="19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0" fillId="16" borderId="0" applyNumberFormat="0" applyBorder="0" applyAlignment="0" applyProtection="0"/>
    <xf numFmtId="0" fontId="43" fillId="7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35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2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9" fontId="39" fillId="0" borderId="0" applyFont="0" applyFill="0" applyBorder="0" applyAlignment="0" applyProtection="0"/>
    <xf numFmtId="0" fontId="35" fillId="6" borderId="19" applyNumberFormat="0" applyAlignment="0" applyProtection="0">
      <alignment vertical="center"/>
    </xf>
    <xf numFmtId="0" fontId="33" fillId="23" borderId="0" applyNumberFormat="0" applyBorder="0" applyAlignment="0" applyProtection="0"/>
    <xf numFmtId="0" fontId="21" fillId="30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0" fillId="0" borderId="0"/>
    <xf numFmtId="0" fontId="33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58" fillId="28" borderId="8">
      <protection locked="0"/>
    </xf>
    <xf numFmtId="0" fontId="20" fillId="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0" fillId="11" borderId="0" applyNumberFormat="0" applyBorder="0" applyAlignment="0" applyProtection="0"/>
    <xf numFmtId="0" fontId="93" fillId="0" borderId="0"/>
    <xf numFmtId="0" fontId="33" fillId="1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85" fillId="0" borderId="2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02" fillId="0" borderId="0"/>
    <xf numFmtId="0" fontId="48" fillId="10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1" fillId="35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5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7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78" fillId="0" borderId="0"/>
    <xf numFmtId="0" fontId="35" fillId="6" borderId="19" applyNumberFormat="0" applyAlignment="0" applyProtection="0">
      <alignment vertical="center"/>
    </xf>
    <xf numFmtId="0" fontId="80" fillId="18" borderId="20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0" fillId="16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0" fillId="0" borderId="0">
      <alignment vertical="center"/>
    </xf>
    <xf numFmtId="0" fontId="41" fillId="18" borderId="20" applyNumberFormat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93" fillId="0" borderId="0"/>
    <xf numFmtId="0" fontId="48" fillId="1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23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201" fontId="39" fillId="0" borderId="0"/>
    <xf numFmtId="0" fontId="33" fillId="1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4" fillId="5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5" fontId="102" fillId="0" borderId="0"/>
    <xf numFmtId="0" fontId="9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/>
    <xf numFmtId="0" fontId="35" fillId="6" borderId="19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39" fillId="16" borderId="22" applyNumberFormat="0" applyFont="0" applyAlignment="0" applyProtection="0">
      <alignment vertical="center"/>
    </xf>
    <xf numFmtId="0" fontId="0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" fontId="39" fillId="0" borderId="0" applyFont="0" applyFill="0" applyBorder="0" applyAlignment="0" applyProtection="0"/>
    <xf numFmtId="0" fontId="52" fillId="0" borderId="26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0" fontId="39" fillId="0" borderId="0" applyFont="0" applyFill="0" applyBorder="0" applyAlignment="0" applyProtection="0"/>
    <xf numFmtId="0" fontId="20" fillId="12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78" fillId="0" borderId="0"/>
    <xf numFmtId="0" fontId="45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1" fontId="39" fillId="0" borderId="7" applyFill="0" applyProtection="0">
      <alignment horizont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5" fillId="63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52" fillId="0" borderId="26" applyNumberFormat="0" applyFill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3" fillId="7" borderId="23" applyNumberFormat="0" applyAlignment="0" applyProtection="0">
      <alignment vertical="center"/>
    </xf>
    <xf numFmtId="186" fontId="39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7" fillId="0" borderId="0" applyNumberFormat="0" applyFill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36" fillId="7" borderId="2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3" fillId="0" borderId="0"/>
    <xf numFmtId="0" fontId="19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1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00" fillId="0" borderId="0"/>
    <xf numFmtId="0" fontId="33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0" fillId="0" borderId="0"/>
    <xf numFmtId="0" fontId="20" fillId="18" borderId="0" applyNumberFormat="0" applyBorder="0" applyAlignment="0" applyProtection="0">
      <alignment vertical="center"/>
    </xf>
    <xf numFmtId="38" fontId="39" fillId="0" borderId="0" applyFont="0" applyFill="0" applyBorder="0" applyAlignment="0" applyProtection="0"/>
    <xf numFmtId="0" fontId="33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108" fillId="6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33" fillId="6" borderId="0" applyNumberFormat="0" applyBorder="0" applyAlignment="0" applyProtection="0"/>
    <xf numFmtId="0" fontId="26" fillId="6" borderId="19" applyNumberFormat="0" applyAlignment="0" applyProtection="0">
      <alignment vertical="center"/>
    </xf>
    <xf numFmtId="0" fontId="39" fillId="0" borderId="0"/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43" fillId="7" borderId="23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78" fillId="0" borderId="0"/>
    <xf numFmtId="0" fontId="20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9" fillId="0" borderId="0"/>
    <xf numFmtId="0" fontId="40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105" fillId="0" borderId="0"/>
    <xf numFmtId="0" fontId="39" fillId="0" borderId="0"/>
    <xf numFmtId="0" fontId="33" fillId="19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88" fillId="7" borderId="23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8" fillId="0" borderId="0"/>
    <xf numFmtId="0" fontId="20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94" fillId="55" borderId="38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41" fillId="18" borderId="20" applyNumberFormat="0" applyAlignment="0" applyProtection="0">
      <alignment vertical="center"/>
    </xf>
    <xf numFmtId="44" fontId="68" fillId="0" borderId="0" applyFon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34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3" fillId="23" borderId="0" applyNumberFormat="0" applyBorder="0" applyAlignment="0" applyProtection="0"/>
    <xf numFmtId="0" fontId="35" fillId="6" borderId="19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9" fillId="0" borderId="0">
      <alignment horizontal="center" wrapText="1"/>
      <protection locked="0"/>
    </xf>
    <xf numFmtId="0" fontId="33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9" fillId="0" borderId="0"/>
    <xf numFmtId="0" fontId="21" fillId="0" borderId="2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200" fontId="72" fillId="0" borderId="0"/>
    <xf numFmtId="0" fontId="33" fillId="32" borderId="0" applyNumberFormat="0" applyBorder="0" applyAlignment="0" applyProtection="0"/>
    <xf numFmtId="0" fontId="19" fillId="2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43" fontId="68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183" fontId="39" fillId="0" borderId="0" applyFont="0" applyFill="0" applyBorder="0" applyAlignment="0" applyProtection="0"/>
    <xf numFmtId="0" fontId="92" fillId="0" borderId="37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41" fillId="18" borderId="20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0" fillId="16" borderId="0" applyNumberFormat="0" applyBorder="0" applyAlignment="0" applyProtection="0"/>
    <xf numFmtId="0" fontId="36" fillId="7" borderId="20" applyNumberFormat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184" fontId="39" fillId="0" borderId="0" applyFont="0" applyFill="0" applyBorder="0" applyAlignment="0" applyProtection="0"/>
    <xf numFmtId="0" fontId="33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35" fillId="6" borderId="19" applyNumberFormat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1" fillId="30" borderId="0" applyNumberFormat="0" applyBorder="0" applyAlignment="0" applyProtection="0"/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4" fillId="51" borderId="33" applyNumberFormat="0" applyAlignment="0" applyProtection="0">
      <alignment vertical="center"/>
    </xf>
    <xf numFmtId="0" fontId="20" fillId="16" borderId="0" applyNumberFormat="0" applyBorder="0" applyAlignment="0" applyProtection="0"/>
    <xf numFmtId="0" fontId="52" fillId="0" borderId="26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72" fillId="0" borderId="32">
      <alignment horizontal="center" vertical="center" wrapText="1"/>
    </xf>
    <xf numFmtId="0" fontId="33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88" fillId="7" borderId="23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75" fillId="4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75" fillId="48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0" applyNumberFormat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/>
    <xf numFmtId="9" fontId="68" fillId="0" borderId="0" applyFont="0" applyFill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/>
    <xf numFmtId="0" fontId="33" fillId="2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54" fillId="0" borderId="31" applyProtection="0"/>
    <xf numFmtId="0" fontId="20" fillId="1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41" fillId="18" borderId="20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78" fillId="0" borderId="0"/>
    <xf numFmtId="0" fontId="33" fillId="23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0" fillId="18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/>
    <xf numFmtId="0" fontId="52" fillId="0" borderId="26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81" fontId="3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/>
    <xf numFmtId="181" fontId="39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101" fillId="0" borderId="39" applyNumberFormat="0" applyFill="0" applyAlignment="0" applyProtection="0">
      <alignment vertical="center"/>
    </xf>
    <xf numFmtId="0" fontId="33" fillId="32" borderId="0" applyNumberFormat="0" applyBorder="0" applyAlignment="0" applyProtection="0"/>
    <xf numFmtId="0" fontId="52" fillId="0" borderId="2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21" borderId="0" applyNumberFormat="0" applyBorder="0" applyAlignment="0" applyProtection="0"/>
    <xf numFmtId="0" fontId="52" fillId="0" borderId="26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7" borderId="20" applyNumberFormat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41" fontId="68" fillId="0" borderId="0" applyFon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106" fillId="26" borderId="33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9" fillId="16" borderId="22" applyNumberFormat="0" applyFont="0" applyAlignment="0" applyProtection="0">
      <alignment vertical="center"/>
    </xf>
    <xf numFmtId="0" fontId="0" fillId="0" borderId="0">
      <alignment vertical="center"/>
    </xf>
    <xf numFmtId="0" fontId="49" fillId="5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20" fillId="16" borderId="0" applyNumberFormat="0" applyBorder="0" applyAlignment="0" applyProtection="0"/>
    <xf numFmtId="42" fontId="68" fillId="0" borderId="0" applyFont="0" applyFill="0" applyBorder="0" applyAlignment="0" applyProtection="0">
      <alignment vertical="center"/>
    </xf>
    <xf numFmtId="0" fontId="103" fillId="6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8" borderId="20" applyNumberFormat="0" applyAlignment="0" applyProtection="0">
      <alignment vertical="center"/>
    </xf>
    <xf numFmtId="0" fontId="33" fillId="32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19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75" fillId="5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23" borderId="0" applyNumberFormat="0" applyBorder="0" applyAlignment="0" applyProtection="0"/>
    <xf numFmtId="0" fontId="68" fillId="54" borderId="36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9" fontId="39" fillId="0" borderId="0" applyFont="0" applyFill="0" applyBorder="0" applyAlignment="0" applyProtection="0"/>
    <xf numFmtId="0" fontId="33" fillId="17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3" fillId="32" borderId="0" applyNumberFormat="0" applyBorder="0" applyAlignment="0" applyProtection="0"/>
    <xf numFmtId="0" fontId="49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9" fillId="0" borderId="0">
      <protection locked="0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86" fillId="0" borderId="34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5" fillId="16" borderId="1" applyNumberFormat="0" applyBorder="0" applyAlignment="0" applyProtection="0"/>
    <xf numFmtId="0" fontId="20" fillId="2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7" borderId="23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66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198" fontId="39" fillId="0" borderId="0" applyFont="0" applyFill="0" applyBorder="0" applyAlignment="0" applyProtection="0"/>
    <xf numFmtId="0" fontId="33" fillId="21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9" fillId="0" borderId="6" applyNumberFormat="0" applyFill="0" applyProtection="0">
      <alignment horizontal="right"/>
    </xf>
    <xf numFmtId="0" fontId="20" fillId="1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8" fillId="0" borderId="0"/>
    <xf numFmtId="0" fontId="20" fillId="1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/>
    <xf numFmtId="0" fontId="36" fillId="7" borderId="20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39" fillId="0" borderId="0" applyFont="0" applyFill="0" applyBorder="0" applyAlignment="0" applyProtection="0"/>
    <xf numFmtId="0" fontId="3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1" fontId="15" fillId="0" borderId="1">
      <alignment vertical="center"/>
      <protection locked="0"/>
    </xf>
    <xf numFmtId="0" fontId="20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7" fillId="5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69" fillId="0" borderId="29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193" fontId="39" fillId="0" borderId="0" applyFont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9" fillId="0" borderId="0"/>
    <xf numFmtId="0" fontId="33" fillId="23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0" fillId="12" borderId="0" applyNumberFormat="0" applyBorder="0" applyAlignment="0" applyProtection="0"/>
    <xf numFmtId="0" fontId="39" fillId="16" borderId="22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5" fillId="6" borderId="19" applyNumberFormat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202" fontId="39" fillId="0" borderId="0" applyFont="0" applyFill="0" applyProtection="0"/>
    <xf numFmtId="0" fontId="45" fillId="0" borderId="0" applyNumberFormat="0" applyFill="0" applyBorder="0" applyAlignment="0" applyProtection="0">
      <alignment vertical="center"/>
    </xf>
    <xf numFmtId="0" fontId="73" fillId="10" borderId="0" applyNumberFormat="0" applyBorder="0" applyAlignment="0" applyProtection="0"/>
    <xf numFmtId="0" fontId="49" fillId="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4" fillId="0" borderId="0"/>
    <xf numFmtId="0" fontId="39" fillId="16" borderId="22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/>
    <xf numFmtId="0" fontId="39" fillId="16" borderId="22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182" fontId="39" fillId="0" borderId="0" applyFont="0" applyFill="0" applyBorder="0" applyAlignment="0" applyProtection="0"/>
    <xf numFmtId="0" fontId="33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81" fontId="3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/>
    <xf numFmtId="0" fontId="39" fillId="0" borderId="6" applyNumberFormat="0" applyFill="0" applyProtection="0">
      <alignment horizontal="left"/>
    </xf>
    <xf numFmtId="0" fontId="19" fillId="12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3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3" fillId="10" borderId="0" applyNumberFormat="0" applyBorder="0" applyAlignment="0" applyProtection="0"/>
    <xf numFmtId="0" fontId="49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38" fontId="39" fillId="0" borderId="0" applyFont="0" applyFill="0" applyBorder="0" applyAlignment="0" applyProtection="0"/>
    <xf numFmtId="0" fontId="41" fillId="18" borderId="20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59" fillId="0" borderId="0"/>
    <xf numFmtId="0" fontId="33" fillId="13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96" fontId="72" fillId="0" borderId="0"/>
    <xf numFmtId="0" fontId="33" fillId="1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0" fillId="16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3" fillId="0" borderId="3">
      <alignment horizontal="left" vertical="center"/>
    </xf>
    <xf numFmtId="0" fontId="20" fillId="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181" fontId="3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/>
    <xf numFmtId="0" fontId="33" fillId="3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199" fontId="72" fillId="0" borderId="0"/>
    <xf numFmtId="0" fontId="43" fillId="7" borderId="23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9" fillId="0" borderId="0" applyNumberFormat="0" applyFont="0" applyFill="0" applyBorder="0" applyAlignment="0" applyProtection="0">
      <alignment horizontal="left"/>
    </xf>
    <xf numFmtId="0" fontId="39" fillId="16" borderId="22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0" fillId="0" borderId="0" applyProtection="0"/>
    <xf numFmtId="0" fontId="20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40" fontId="39" fillId="0" borderId="0" applyFont="0" applyFill="0" applyBorder="0" applyAlignment="0" applyProtection="0"/>
    <xf numFmtId="0" fontId="33" fillId="17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95" fontId="70" fillId="31" borderId="0"/>
    <xf numFmtId="0" fontId="33" fillId="1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6" fillId="0" borderId="7" applyNumberFormat="0" applyFill="0" applyProtection="0">
      <alignment horizontal="left"/>
    </xf>
    <xf numFmtId="0" fontId="52" fillId="0" borderId="26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8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69" fillId="0" borderId="29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9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33" fillId="7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0" fillId="0" borderId="0"/>
    <xf numFmtId="0" fontId="41" fillId="18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68" fillId="0" borderId="0"/>
    <xf numFmtId="0" fontId="39" fillId="16" borderId="22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195" fontId="67" fillId="29" borderId="0"/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9" fillId="0" borderId="0"/>
    <xf numFmtId="0" fontId="45" fillId="0" borderId="0" applyNumberFormat="0" applyFill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0" fillId="5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7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66" fillId="0" borderId="0">
      <alignment vertical="center"/>
    </xf>
    <xf numFmtId="0" fontId="65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64" fillId="0" borderId="0">
      <alignment vertical="top"/>
    </xf>
    <xf numFmtId="0" fontId="33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15" fontId="39" fillId="0" borderId="0" applyFon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41" fillId="18" borderId="20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/>
    <xf numFmtId="0" fontId="36" fillId="7" borderId="20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49" fillId="5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63" fillId="0" borderId="28" applyNumberFormat="0" applyAlignment="0" applyProtection="0">
      <alignment horizontal="left" vertical="center"/>
    </xf>
    <xf numFmtId="0" fontId="2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39" fillId="16" borderId="22" applyNumberFormat="0" applyFont="0" applyAlignment="0" applyProtection="0">
      <alignment vertical="center"/>
    </xf>
    <xf numFmtId="0" fontId="61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57" fillId="0" borderId="27" applyNumberFormat="0" applyFill="0" applyAlignment="0" applyProtection="0">
      <alignment vertical="center"/>
    </xf>
    <xf numFmtId="0" fontId="20" fillId="12" borderId="0" applyNumberFormat="0" applyBorder="0" applyAlignment="0" applyProtection="0"/>
    <xf numFmtId="0" fontId="52" fillId="0" borderId="26" applyNumberFormat="0" applyFill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59" fillId="0" borderId="0"/>
    <xf numFmtId="0" fontId="33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8" fillId="28" borderId="8">
      <protection locked="0"/>
    </xf>
    <xf numFmtId="0" fontId="20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192" fontId="39" fillId="0" borderId="0" applyFont="0" applyFill="0" applyBorder="0" applyAlignment="0" applyProtection="0"/>
    <xf numFmtId="0" fontId="48" fillId="10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24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33" fillId="2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5" fillId="7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2" fontId="54" fillId="0" borderId="0" applyProtection="0"/>
    <xf numFmtId="0" fontId="33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0" fillId="0" borderId="0"/>
    <xf numFmtId="0" fontId="33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194" fontId="39" fillId="0" borderId="7" applyFill="0" applyProtection="0">
      <alignment horizontal="right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7" borderId="20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4" fillId="5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26" fillId="6" borderId="1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1" fillId="26" borderId="25" applyNumberFormat="0" applyAlignment="0" applyProtection="0">
      <alignment vertical="center"/>
    </xf>
    <xf numFmtId="0" fontId="34" fillId="5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88" fontId="39" fillId="0" borderId="0" applyFont="0" applyFill="0" applyBorder="0" applyAlignment="0" applyProtection="0"/>
    <xf numFmtId="0" fontId="39" fillId="16" borderId="22" applyNumberFormat="0" applyFont="0" applyAlignment="0" applyProtection="0">
      <alignment vertical="center"/>
    </xf>
    <xf numFmtId="0" fontId="5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85" fontId="39" fillId="0" borderId="0" applyFont="0" applyFill="0" applyBorder="0" applyAlignment="0" applyProtection="0"/>
    <xf numFmtId="0" fontId="4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0" fillId="0" borderId="0">
      <alignment vertical="center"/>
    </xf>
    <xf numFmtId="0" fontId="60" fillId="11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206" fontId="39" fillId="0" borderId="0" applyFont="0" applyFill="0" applyBorder="0" applyAlignment="0" applyProtection="0"/>
    <xf numFmtId="0" fontId="33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34" fillId="5" borderId="0" applyNumberFormat="0" applyBorder="0" applyAlignment="0" applyProtection="0"/>
    <xf numFmtId="0" fontId="40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185" fontId="39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85" fontId="39" fillId="0" borderId="0" applyFont="0" applyFill="0" applyBorder="0" applyAlignment="0" applyProtection="0"/>
    <xf numFmtId="0" fontId="3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0" fillId="0" borderId="0" applyProtection="0"/>
    <xf numFmtId="0" fontId="42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41" fillId="18" borderId="20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39" fillId="16" borderId="22" applyNumberFormat="0" applyFon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9" fillId="16" borderId="22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185" fontId="39" fillId="0" borderId="0" applyFont="0" applyFill="0" applyBorder="0" applyAlignment="0" applyProtection="0"/>
    <xf numFmtId="0" fontId="33" fillId="13" borderId="0" applyNumberFormat="0" applyBorder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9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4" fillId="5" borderId="0" applyNumberFormat="0" applyBorder="0" applyAlignment="0" applyProtection="0"/>
    <xf numFmtId="0" fontId="20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387">
    <xf numFmtId="0" fontId="0" fillId="0" borderId="0" xfId="0" applyFont="1" applyAlignment="1">
      <alignment vertical="center"/>
    </xf>
    <xf numFmtId="20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91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6" fillId="0" borderId="0" xfId="2618" applyFont="1" applyFill="1" applyBorder="1" applyAlignment="1">
      <alignment horizontal="left" wrapText="1"/>
    </xf>
    <xf numFmtId="0" fontId="7" fillId="0" borderId="0" xfId="0" applyFont="1" applyFill="1" applyAlignment="1">
      <alignment vertical="center"/>
    </xf>
    <xf numFmtId="189" fontId="8" fillId="0" borderId="0" xfId="0" applyNumberFormat="1" applyFont="1" applyFill="1" applyAlignment="1" applyProtection="1">
      <alignment horizontal="center" vertical="center" wrapText="1"/>
    </xf>
    <xf numFmtId="189" fontId="9" fillId="0" borderId="0" xfId="0" applyNumberFormat="1" applyFont="1" applyFill="1" applyAlignment="1" applyProtection="1">
      <alignment vertical="center" wrapText="1"/>
    </xf>
    <xf numFmtId="189" fontId="10" fillId="0" borderId="0" xfId="0" applyNumberFormat="1" applyFont="1" applyFill="1" applyAlignment="1" applyProtection="1">
      <alignment vertical="center" wrapText="1"/>
    </xf>
    <xf numFmtId="189" fontId="11" fillId="0" borderId="1" xfId="0" applyNumberFormat="1" applyFont="1" applyFill="1" applyBorder="1" applyAlignment="1" applyProtection="1">
      <alignment horizontal="center" vertical="center" wrapText="1"/>
    </xf>
    <xf numFmtId="189" fontId="11" fillId="0" borderId="2" xfId="0" applyNumberFormat="1" applyFont="1" applyFill="1" applyBorder="1" applyAlignment="1" applyProtection="1">
      <alignment horizontal="center" vertical="center" wrapText="1"/>
    </xf>
    <xf numFmtId="189" fontId="11" fillId="0" borderId="3" xfId="0" applyNumberFormat="1" applyFont="1" applyFill="1" applyBorder="1" applyAlignment="1" applyProtection="1">
      <alignment horizontal="center" vertical="center" wrapText="1"/>
    </xf>
    <xf numFmtId="203" fontId="11" fillId="0" borderId="2" xfId="0" applyNumberFormat="1" applyFont="1" applyFill="1" applyBorder="1" applyAlignment="1" applyProtection="1">
      <alignment horizontal="center" vertical="center" wrapText="1"/>
    </xf>
    <xf numFmtId="203" fontId="11" fillId="0" borderId="4" xfId="0" applyNumberFormat="1" applyFont="1" applyFill="1" applyBorder="1" applyAlignment="1" applyProtection="1">
      <alignment horizontal="center" vertical="center" wrapText="1"/>
    </xf>
    <xf numFmtId="203" fontId="11" fillId="0" borderId="1" xfId="0" applyNumberFormat="1" applyFont="1" applyFill="1" applyBorder="1" applyAlignment="1" applyProtection="1">
      <alignment horizontal="center" vertical="center" wrapText="1"/>
    </xf>
    <xf numFmtId="203" fontId="11" fillId="0" borderId="3" xfId="0" applyNumberFormat="1" applyFont="1" applyFill="1" applyBorder="1" applyAlignment="1" applyProtection="1">
      <alignment horizontal="center" vertical="center" wrapText="1"/>
    </xf>
    <xf numFmtId="189" fontId="1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9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89" fontId="3" fillId="0" borderId="1" xfId="0" applyNumberFormat="1" applyFont="1" applyFill="1" applyBorder="1" applyAlignment="1">
      <alignment horizontal="center" vertical="center"/>
    </xf>
    <xf numFmtId="209" fontId="3" fillId="0" borderId="1" xfId="0" applyNumberFormat="1" applyFont="1" applyFill="1" applyBorder="1" applyAlignment="1">
      <alignment horizontal="center" vertical="center" wrapText="1"/>
    </xf>
    <xf numFmtId="191" fontId="3" fillId="0" borderId="1" xfId="0" applyNumberFormat="1" applyFont="1" applyFill="1" applyBorder="1" applyAlignment="1">
      <alignment horizontal="center" vertical="center" wrapText="1"/>
    </xf>
    <xf numFmtId="191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0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87" fontId="13" fillId="0" borderId="7" xfId="0" applyNumberFormat="1" applyFont="1" applyFill="1" applyBorder="1" applyAlignment="1">
      <alignment horizontal="center" vertical="center" wrapText="1"/>
    </xf>
    <xf numFmtId="187" fontId="12" fillId="0" borderId="4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187" fontId="12" fillId="0" borderId="7" xfId="0" applyNumberFormat="1" applyFont="1" applyFill="1" applyBorder="1" applyAlignment="1">
      <alignment horizontal="center" vertical="center"/>
    </xf>
    <xf numFmtId="187" fontId="11" fillId="0" borderId="4" xfId="0" applyNumberFormat="1" applyFont="1" applyFill="1" applyBorder="1" applyAlignment="1" applyProtection="1">
      <alignment horizontal="center" vertical="center" wrapText="1"/>
    </xf>
    <xf numFmtId="187" fontId="11" fillId="0" borderId="1" xfId="0" applyNumberFormat="1" applyFont="1" applyFill="1" applyBorder="1" applyAlignment="1" applyProtection="1">
      <alignment horizontal="center" vertical="center" wrapText="1"/>
    </xf>
    <xf numFmtId="189" fontId="1" fillId="0" borderId="1" xfId="0" applyNumberFormat="1" applyFont="1" applyFill="1" applyBorder="1" applyAlignment="1">
      <alignment vertical="center"/>
    </xf>
    <xf numFmtId="189" fontId="2" fillId="0" borderId="1" xfId="0" applyNumberFormat="1" applyFont="1" applyFill="1" applyBorder="1" applyAlignment="1">
      <alignment vertical="center"/>
    </xf>
    <xf numFmtId="189" fontId="4" fillId="0" borderId="1" xfId="0" applyNumberFormat="1" applyFont="1" applyFill="1" applyBorder="1" applyAlignment="1">
      <alignment vertical="center"/>
    </xf>
    <xf numFmtId="191" fontId="3" fillId="0" borderId="1" xfId="0" applyNumberFormat="1" applyFont="1" applyFill="1" applyBorder="1" applyAlignment="1">
      <alignment vertical="center"/>
    </xf>
    <xf numFmtId="203" fontId="1" fillId="0" borderId="1" xfId="0" applyNumberFormat="1" applyFont="1" applyFill="1" applyBorder="1" applyAlignment="1">
      <alignment vertical="center"/>
    </xf>
    <xf numFmtId="5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87" fontId="1" fillId="0" borderId="1" xfId="0" applyNumberFormat="1" applyFont="1" applyFill="1" applyBorder="1" applyAlignment="1">
      <alignment horizontal="center" vertical="center"/>
    </xf>
    <xf numFmtId="187" fontId="2" fillId="0" borderId="1" xfId="0" applyNumberFormat="1" applyFont="1" applyFill="1" applyBorder="1" applyAlignment="1">
      <alignment horizontal="center" vertical="center"/>
    </xf>
    <xf numFmtId="187" fontId="4" fillId="0" borderId="1" xfId="0" applyNumberFormat="1" applyFont="1" applyFill="1" applyBorder="1" applyAlignment="1">
      <alignment horizontal="center" vertical="center"/>
    </xf>
    <xf numFmtId="187" fontId="3" fillId="0" borderId="1" xfId="0" applyNumberFormat="1" applyFont="1" applyFill="1" applyBorder="1" applyAlignment="1">
      <alignment horizontal="center" vertical="center"/>
    </xf>
    <xf numFmtId="187" fontId="1" fillId="0" borderId="1" xfId="0" applyNumberFormat="1" applyFont="1" applyFill="1" applyBorder="1" applyAlignment="1">
      <alignment horizontal="right" vertical="center"/>
    </xf>
    <xf numFmtId="187" fontId="1" fillId="0" borderId="1" xfId="0" applyNumberFormat="1" applyFont="1" applyFill="1" applyBorder="1" applyAlignment="1">
      <alignment vertical="center"/>
    </xf>
    <xf numFmtId="187" fontId="13" fillId="0" borderId="1" xfId="0" applyNumberFormat="1" applyFont="1" applyFill="1" applyBorder="1" applyAlignment="1">
      <alignment vertical="center"/>
    </xf>
    <xf numFmtId="187" fontId="1" fillId="0" borderId="1" xfId="0" applyNumberFormat="1" applyFont="1" applyFill="1" applyBorder="1" applyAlignment="1">
      <alignment horizontal="center" vertical="center" wrapText="1"/>
    </xf>
    <xf numFmtId="187" fontId="4" fillId="0" borderId="1" xfId="0" applyNumberFormat="1" applyFont="1" applyFill="1" applyBorder="1" applyAlignment="1">
      <alignment horizontal="center" vertical="center" wrapText="1"/>
    </xf>
    <xf numFmtId="187" fontId="3" fillId="0" borderId="1" xfId="0" applyNumberFormat="1" applyFont="1" applyFill="1" applyBorder="1" applyAlignment="1">
      <alignment horizontal="center" vertical="center" wrapText="1"/>
    </xf>
    <xf numFmtId="187" fontId="1" fillId="0" borderId="1" xfId="0" applyNumberFormat="1" applyFont="1" applyFill="1" applyBorder="1" applyAlignment="1">
      <alignment vertical="center" wrapText="1"/>
    </xf>
    <xf numFmtId="187" fontId="13" fillId="0" borderId="1" xfId="0" applyNumberFormat="1" applyFont="1" applyFill="1" applyBorder="1" applyAlignment="1">
      <alignment horizontal="center" vertical="center" wrapText="1"/>
    </xf>
    <xf numFmtId="187" fontId="13" fillId="0" borderId="1" xfId="0" applyNumberFormat="1" applyFont="1" applyFill="1" applyBorder="1" applyAlignment="1">
      <alignment horizontal="center" vertical="center"/>
    </xf>
    <xf numFmtId="189" fontId="10" fillId="0" borderId="0" xfId="0" applyNumberFormat="1" applyFont="1" applyFill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8" fillId="0" borderId="1" xfId="412" applyFont="1" applyFill="1" applyBorder="1" applyAlignment="1" applyProtection="1">
      <alignment horizontal="justify" vertical="center" wrapText="1"/>
      <protection locked="0"/>
    </xf>
    <xf numFmtId="180" fontId="16" fillId="0" borderId="1" xfId="0" applyNumberFormat="1" applyFont="1" applyFill="1" applyBorder="1" applyAlignment="1">
      <alignment horizontal="right" vertical="center"/>
    </xf>
    <xf numFmtId="0" fontId="19" fillId="0" borderId="1" xfId="412" applyFont="1" applyFill="1" applyBorder="1" applyAlignment="1" applyProtection="1">
      <alignment horizontal="justify" vertical="center" wrapText="1"/>
      <protection locked="0"/>
    </xf>
    <xf numFmtId="180" fontId="20" fillId="0" borderId="9" xfId="2480" applyNumberFormat="1" applyFont="1" applyFill="1" applyBorder="1" applyAlignment="1">
      <alignment horizontal="right" vertical="center"/>
    </xf>
    <xf numFmtId="0" fontId="19" fillId="0" borderId="1" xfId="412" applyFont="1" applyFill="1" applyBorder="1" applyAlignment="1" applyProtection="1">
      <alignment horizontal="left" vertical="center" wrapText="1" indent="1"/>
      <protection locked="0"/>
    </xf>
    <xf numFmtId="180" fontId="20" fillId="0" borderId="10" xfId="2480" applyNumberFormat="1" applyFont="1" applyFill="1" applyBorder="1" applyAlignment="1">
      <alignment horizontal="right" vertical="center"/>
    </xf>
    <xf numFmtId="0" fontId="15" fillId="0" borderId="1" xfId="412" applyFont="1" applyFill="1" applyBorder="1" applyAlignment="1" applyProtection="1">
      <alignment horizontal="justify" vertical="center" wrapText="1"/>
      <protection locked="0"/>
    </xf>
    <xf numFmtId="180" fontId="20" fillId="0" borderId="1" xfId="2480" applyNumberFormat="1" applyFont="1" applyFill="1" applyBorder="1" applyAlignment="1">
      <alignment horizontal="center" vertical="center"/>
    </xf>
    <xf numFmtId="0" fontId="19" fillId="0" borderId="1" xfId="412" applyFont="1" applyFill="1" applyBorder="1" applyAlignment="1" applyProtection="1">
      <alignment horizontal="left" vertical="center" wrapText="1"/>
      <protection locked="0"/>
    </xf>
    <xf numFmtId="180" fontId="21" fillId="0" borderId="10" xfId="2480" applyNumberFormat="1" applyFont="1" applyFill="1" applyBorder="1" applyAlignment="1">
      <alignment horizontal="right" vertical="center"/>
    </xf>
    <xf numFmtId="180" fontId="20" fillId="0" borderId="1" xfId="2480" applyNumberFormat="1" applyFont="1" applyFill="1" applyBorder="1" applyAlignment="1">
      <alignment horizontal="right" vertical="center"/>
    </xf>
    <xf numFmtId="180" fontId="0" fillId="0" borderId="4" xfId="0" applyNumberFormat="1" applyFont="1" applyFill="1" applyBorder="1" applyAlignment="1">
      <alignment horizontal="right" vertical="center"/>
    </xf>
    <xf numFmtId="180" fontId="19" fillId="0" borderId="1" xfId="412" applyNumberFormat="1" applyFont="1" applyFill="1" applyBorder="1" applyAlignment="1" applyProtection="1">
      <alignment horizontal="center" vertical="center" wrapText="1"/>
      <protection locked="0"/>
    </xf>
    <xf numFmtId="180" fontId="16" fillId="0" borderId="4" xfId="0" applyNumberFormat="1" applyFont="1" applyFill="1" applyBorder="1" applyAlignment="1">
      <alignment horizontal="right" vertical="center"/>
    </xf>
    <xf numFmtId="0" fontId="18" fillId="0" borderId="0" xfId="2731" applyFont="1" applyFill="1" applyBorder="1" applyAlignment="1" applyProtection="1">
      <alignment horizontal="justify" vertical="center" wrapText="1"/>
      <protection locked="0"/>
    </xf>
    <xf numFmtId="0" fontId="19" fillId="0" borderId="0" xfId="412" applyFont="1" applyFill="1" applyBorder="1" applyAlignment="1" applyProtection="1">
      <alignment horizontal="justify" vertical="center" wrapText="1"/>
      <protection locked="0"/>
    </xf>
    <xf numFmtId="0" fontId="19" fillId="0" borderId="0" xfId="412" applyFont="1" applyFill="1" applyBorder="1" applyAlignment="1" applyProtection="1">
      <alignment horizontal="left" vertical="center" wrapText="1" indent="1"/>
      <protection locked="0"/>
    </xf>
    <xf numFmtId="180" fontId="15" fillId="0" borderId="0" xfId="0" applyNumberFormat="1" applyFont="1" applyFill="1" applyBorder="1" applyAlignment="1" applyProtection="1">
      <alignment vertical="center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>
      <alignment horizontal="center" vertical="center" wrapText="1"/>
    </xf>
    <xf numFmtId="180" fontId="22" fillId="0" borderId="11" xfId="0" applyNumberFormat="1" applyFont="1" applyFill="1" applyBorder="1" applyAlignment="1" applyProtection="1">
      <alignment horizontal="right" vertical="center"/>
    </xf>
    <xf numFmtId="180" fontId="0" fillId="0" borderId="1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80" fontId="20" fillId="0" borderId="10" xfId="2480" applyNumberFormat="1" applyFont="1" applyFill="1" applyBorder="1" applyAlignment="1">
      <alignment horizontal="center" vertical="center" wrapText="1"/>
    </xf>
    <xf numFmtId="180" fontId="20" fillId="0" borderId="13" xfId="2480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vertical="center"/>
    </xf>
    <xf numFmtId="180" fontId="0" fillId="0" borderId="1" xfId="0" applyNumberForma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2" xfId="412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180" fontId="20" fillId="0" borderId="14" xfId="248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0" fontId="0" fillId="0" borderId="12" xfId="0" applyFill="1" applyBorder="1" applyAlignment="1">
      <alignment vertical="center"/>
    </xf>
    <xf numFmtId="0" fontId="18" fillId="0" borderId="12" xfId="412" applyFont="1" applyFill="1" applyBorder="1" applyAlignment="1" applyProtection="1">
      <alignment horizontal="justify" vertical="center" wrapText="1"/>
      <protection locked="0"/>
    </xf>
    <xf numFmtId="180" fontId="21" fillId="0" borderId="14" xfId="248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80" fontId="16" fillId="0" borderId="1" xfId="0" applyNumberFormat="1" applyFont="1" applyFill="1" applyBorder="1" applyAlignment="1">
      <alignment vertical="center"/>
    </xf>
    <xf numFmtId="180" fontId="22" fillId="0" borderId="1" xfId="0" applyNumberFormat="1" applyFont="1" applyFill="1" applyBorder="1" applyAlignment="1" applyProtection="1">
      <alignment horizontal="right" vertical="center"/>
    </xf>
    <xf numFmtId="180" fontId="20" fillId="0" borderId="5" xfId="2480" applyNumberFormat="1" applyFont="1" applyFill="1" applyBorder="1" applyAlignment="1">
      <alignment horizontal="right" vertical="center"/>
    </xf>
    <xf numFmtId="180" fontId="20" fillId="0" borderId="10" xfId="2480" applyNumberFormat="1" applyFont="1" applyFill="1" applyBorder="1" applyAlignment="1">
      <alignment horizontal="right" vertical="center" wrapText="1"/>
    </xf>
    <xf numFmtId="180" fontId="20" fillId="0" borderId="15" xfId="2480" applyNumberFormat="1" applyFont="1" applyFill="1" applyBorder="1" applyAlignment="1">
      <alignment horizontal="right" vertical="center"/>
    </xf>
    <xf numFmtId="0" fontId="17" fillId="0" borderId="12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0" fontId="17" fillId="0" borderId="0" xfId="0" applyFont="1" applyFill="1"/>
    <xf numFmtId="0" fontId="0" fillId="0" borderId="0" xfId="0" applyFill="1"/>
    <xf numFmtId="0" fontId="23" fillId="0" borderId="0" xfId="948" applyFont="1" applyFill="1" applyAlignment="1">
      <alignment vertical="center"/>
    </xf>
    <xf numFmtId="0" fontId="19" fillId="0" borderId="0" xfId="948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80" fontId="16" fillId="0" borderId="1" xfId="1913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4" fillId="0" borderId="0" xfId="0" applyFont="1" applyFill="1"/>
    <xf numFmtId="0" fontId="0" fillId="0" borderId="0" xfId="0" applyFill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right" vertical="center"/>
    </xf>
    <xf numFmtId="178" fontId="15" fillId="0" borderId="1" xfId="2880" applyNumberFormat="1" applyFont="1" applyBorder="1">
      <alignment vertical="center"/>
    </xf>
    <xf numFmtId="180" fontId="0" fillId="0" borderId="1" xfId="1913" applyNumberFormat="1" applyFont="1" applyFill="1" applyBorder="1" applyAlignment="1">
      <alignment vertical="center"/>
    </xf>
    <xf numFmtId="180" fontId="0" fillId="0" borderId="8" xfId="1913" applyNumberFormat="1" applyFont="1" applyFill="1" applyBorder="1" applyAlignment="1">
      <alignment vertical="center"/>
    </xf>
    <xf numFmtId="178" fontId="0" fillId="0" borderId="0" xfId="0" applyNumberFormat="1" applyFill="1"/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189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vertical="center"/>
    </xf>
    <xf numFmtId="0" fontId="0" fillId="0" borderId="0" xfId="983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6" fillId="0" borderId="0" xfId="983" applyFont="1" applyFill="1" applyAlignment="1">
      <alignment horizontal="center"/>
    </xf>
    <xf numFmtId="180" fontId="16" fillId="0" borderId="0" xfId="983" applyNumberFormat="1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top"/>
    </xf>
    <xf numFmtId="0" fontId="15" fillId="0" borderId="16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5" fillId="0" borderId="1" xfId="1445" applyFont="1" applyFill="1" applyBorder="1"/>
    <xf numFmtId="180" fontId="13" fillId="0" borderId="1" xfId="0" applyNumberFormat="1" applyFont="1" applyFill="1" applyBorder="1" applyAlignment="1">
      <alignment vertical="center"/>
    </xf>
    <xf numFmtId="180" fontId="17" fillId="0" borderId="1" xfId="0" applyNumberFormat="1" applyFont="1" applyFill="1" applyBorder="1" applyAlignment="1">
      <alignment horizontal="right" vertical="center"/>
    </xf>
    <xf numFmtId="0" fontId="0" fillId="0" borderId="1" xfId="983" applyFill="1" applyBorder="1" applyAlignment="1">
      <alignment horizontal="center"/>
    </xf>
    <xf numFmtId="0" fontId="0" fillId="0" borderId="1" xfId="983" applyFill="1" applyBorder="1" applyAlignment="1">
      <alignment horizontal="right"/>
    </xf>
    <xf numFmtId="180" fontId="17" fillId="0" borderId="1" xfId="983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/>
    </xf>
    <xf numFmtId="180" fontId="17" fillId="0" borderId="1" xfId="983" applyNumberFormat="1" applyFont="1" applyFill="1" applyBorder="1" applyAlignment="1">
      <alignment horizontal="right" vertical="center"/>
    </xf>
    <xf numFmtId="0" fontId="17" fillId="0" borderId="1" xfId="1445" applyFont="1" applyFill="1" applyBorder="1" applyAlignment="1">
      <alignment horizontal="left"/>
    </xf>
    <xf numFmtId="177" fontId="13" fillId="0" borderId="1" xfId="0" applyNumberFormat="1" applyFont="1" applyFill="1" applyBorder="1" applyAlignment="1">
      <alignment vertical="center"/>
    </xf>
    <xf numFmtId="0" fontId="15" fillId="0" borderId="1" xfId="1445" applyFont="1" applyFill="1" applyBorder="1" applyAlignment="1">
      <alignment horizontal="left" vertical="center"/>
    </xf>
    <xf numFmtId="180" fontId="15" fillId="0" borderId="1" xfId="983" applyNumberFormat="1" applyFont="1" applyFill="1" applyBorder="1" applyAlignment="1">
      <alignment horizontal="right"/>
    </xf>
    <xf numFmtId="0" fontId="17" fillId="0" borderId="1" xfId="1445" applyFont="1" applyFill="1" applyBorder="1" applyAlignment="1">
      <alignment vertical="center" wrapText="1"/>
    </xf>
    <xf numFmtId="180" fontId="17" fillId="0" borderId="1" xfId="1445" applyNumberFormat="1" applyFont="1" applyFill="1" applyBorder="1" applyAlignment="1">
      <alignment horizontal="right"/>
    </xf>
    <xf numFmtId="0" fontId="17" fillId="0" borderId="1" xfId="1445" applyFont="1" applyFill="1" applyBorder="1" applyAlignment="1">
      <alignment horizontal="center"/>
    </xf>
    <xf numFmtId="187" fontId="15" fillId="0" borderId="17" xfId="0" applyNumberFormat="1" applyFont="1" applyFill="1" applyBorder="1" applyAlignment="1">
      <alignment horizontal="left" vertical="center" wrapText="1"/>
    </xf>
    <xf numFmtId="180" fontId="15" fillId="0" borderId="0" xfId="983" applyNumberFormat="1" applyFont="1" applyFill="1" applyAlignment="1">
      <alignment horizontal="center"/>
    </xf>
    <xf numFmtId="0" fontId="15" fillId="0" borderId="0" xfId="983" applyFont="1" applyFill="1" applyAlignment="1">
      <alignment horizontal="center"/>
    </xf>
    <xf numFmtId="180" fontId="25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80" fontId="18" fillId="0" borderId="1" xfId="0" applyNumberFormat="1" applyFont="1" applyFill="1" applyBorder="1" applyAlignment="1">
      <alignment horizontal="right" vertical="center"/>
    </xf>
    <xf numFmtId="180" fontId="15" fillId="0" borderId="1" xfId="983" applyNumberFormat="1" applyFont="1" applyFill="1" applyBorder="1" applyAlignment="1">
      <alignment vertical="center"/>
    </xf>
    <xf numFmtId="180" fontId="15" fillId="0" borderId="1" xfId="983" applyNumberFormat="1" applyFont="1" applyFill="1" applyBorder="1" applyAlignment="1">
      <alignment horizontal="right" vertical="center"/>
    </xf>
    <xf numFmtId="180" fontId="17" fillId="0" borderId="1" xfId="983" applyNumberFormat="1" applyFont="1" applyFill="1" applyBorder="1" applyAlignment="1">
      <alignment vertical="center"/>
    </xf>
    <xf numFmtId="180" fontId="19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176" fontId="17" fillId="0" borderId="1" xfId="983" applyNumberFormat="1" applyFont="1" applyFill="1" applyBorder="1" applyAlignment="1">
      <alignment horizontal="right" wrapText="1"/>
    </xf>
    <xf numFmtId="0" fontId="15" fillId="0" borderId="12" xfId="0" applyFont="1" applyFill="1" applyBorder="1" applyAlignment="1">
      <alignment horizontal="left" vertical="center"/>
    </xf>
    <xf numFmtId="0" fontId="16" fillId="0" borderId="1" xfId="983" applyFont="1" applyFill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6" fillId="0" borderId="1" xfId="983" applyFont="1" applyFill="1" applyBorder="1" applyAlignment="1">
      <alignment horizontal="right"/>
    </xf>
    <xf numFmtId="176" fontId="15" fillId="0" borderId="1" xfId="983" applyNumberFormat="1" applyFont="1" applyFill="1" applyBorder="1" applyAlignment="1">
      <alignment horizontal="right" wrapText="1"/>
    </xf>
    <xf numFmtId="0" fontId="17" fillId="0" borderId="1" xfId="1445" applyFont="1" applyFill="1" applyBorder="1"/>
    <xf numFmtId="176" fontId="15" fillId="0" borderId="1" xfId="0" applyNumberFormat="1" applyFont="1" applyFill="1" applyBorder="1" applyAlignment="1">
      <alignment horizontal="right"/>
    </xf>
    <xf numFmtId="0" fontId="15" fillId="0" borderId="1" xfId="1445" applyFont="1" applyFill="1" applyBorder="1" applyAlignment="1">
      <alignment horizontal="left"/>
    </xf>
    <xf numFmtId="0" fontId="17" fillId="0" borderId="1" xfId="1445" applyFont="1" applyFill="1" applyBorder="1" applyAlignment="1">
      <alignment vertical="center"/>
    </xf>
    <xf numFmtId="187" fontId="17" fillId="0" borderId="17" xfId="0" applyNumberFormat="1" applyFont="1" applyFill="1" applyBorder="1" applyAlignment="1">
      <alignment horizontal="center" vertical="center" wrapText="1"/>
    </xf>
    <xf numFmtId="0" fontId="17" fillId="0" borderId="0" xfId="983" applyFont="1" applyFill="1" applyAlignment="1">
      <alignment horizontal="center"/>
    </xf>
    <xf numFmtId="180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177" fontId="17" fillId="0" borderId="1" xfId="0" applyNumberFormat="1" applyFont="1" applyFill="1" applyBorder="1" applyAlignment="1">
      <alignment horizontal="right" vertical="center"/>
    </xf>
    <xf numFmtId="180" fontId="15" fillId="0" borderId="2" xfId="0" applyNumberFormat="1" applyFont="1" applyFill="1" applyBorder="1" applyAlignment="1">
      <alignment horizontal="right" vertical="center"/>
    </xf>
    <xf numFmtId="1" fontId="15" fillId="0" borderId="1" xfId="84" applyNumberFormat="1" applyFont="1" applyFill="1" applyBorder="1" applyAlignment="1" applyProtection="1">
      <alignment horizontal="center" vertical="center" wrapText="1"/>
    </xf>
    <xf numFmtId="177" fontId="15" fillId="0" borderId="1" xfId="0" applyNumberFormat="1" applyFont="1" applyFill="1" applyBorder="1" applyAlignment="1">
      <alignment horizontal="right" vertical="center"/>
    </xf>
    <xf numFmtId="180" fontId="17" fillId="0" borderId="2" xfId="0" applyNumberFormat="1" applyFont="1" applyFill="1" applyBorder="1" applyAlignment="1">
      <alignment horizontal="right" vertical="center"/>
    </xf>
    <xf numFmtId="1" fontId="17" fillId="0" borderId="1" xfId="84" applyNumberFormat="1" applyFont="1" applyFill="1" applyBorder="1" applyAlignment="1" applyProtection="1">
      <alignment horizontal="center" vertical="center" wrapText="1"/>
    </xf>
    <xf numFmtId="180" fontId="17" fillId="0" borderId="2" xfId="0" applyNumberFormat="1" applyFont="1" applyFill="1" applyBorder="1" applyAlignment="1">
      <alignment vertical="center"/>
    </xf>
    <xf numFmtId="180" fontId="17" fillId="0" borderId="1" xfId="0" applyNumberFormat="1" applyFont="1" applyFill="1" applyBorder="1" applyAlignment="1">
      <alignment horizontal="right"/>
    </xf>
    <xf numFmtId="180" fontId="17" fillId="0" borderId="1" xfId="0" applyNumberFormat="1" applyFont="1" applyFill="1" applyBorder="1" applyAlignment="1" applyProtection="1">
      <alignment horizontal="right"/>
    </xf>
    <xf numFmtId="180" fontId="15" fillId="0" borderId="1" xfId="0" applyNumberFormat="1" applyFont="1" applyFill="1" applyBorder="1" applyAlignment="1" applyProtection="1">
      <alignment horizontal="right"/>
    </xf>
    <xf numFmtId="180" fontId="15" fillId="0" borderId="2" xfId="0" applyNumberFormat="1" applyFont="1" applyFill="1" applyBorder="1" applyAlignment="1">
      <alignment vertical="center"/>
    </xf>
    <xf numFmtId="180" fontId="26" fillId="0" borderId="1" xfId="0" applyNumberFormat="1" applyFont="1" applyFill="1" applyBorder="1" applyAlignment="1">
      <alignment horizontal="right" wrapText="1"/>
    </xf>
    <xf numFmtId="180" fontId="17" fillId="0" borderId="1" xfId="0" applyNumberFormat="1" applyFont="1" applyFill="1" applyBorder="1" applyAlignment="1">
      <alignment horizontal="right" wrapText="1"/>
    </xf>
    <xf numFmtId="180" fontId="15" fillId="0" borderId="1" xfId="1445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80" fontId="15" fillId="0" borderId="16" xfId="0" applyNumberFormat="1" applyFont="1" applyFill="1" applyBorder="1" applyAlignment="1">
      <alignment vertical="center"/>
    </xf>
    <xf numFmtId="180" fontId="15" fillId="0" borderId="0" xfId="0" applyNumberFormat="1" applyFont="1" applyFill="1" applyBorder="1" applyAlignment="1">
      <alignment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right" vertical="center"/>
    </xf>
    <xf numFmtId="180" fontId="17" fillId="0" borderId="6" xfId="0" applyNumberFormat="1" applyFont="1" applyFill="1" applyBorder="1" applyAlignment="1">
      <alignment horizontal="right" vertical="center"/>
    </xf>
    <xf numFmtId="180" fontId="15" fillId="0" borderId="6" xfId="0" applyNumberFormat="1" applyFont="1" applyFill="1" applyBorder="1" applyAlignment="1">
      <alignment horizontal="right" vertical="center"/>
    </xf>
    <xf numFmtId="178" fontId="20" fillId="0" borderId="1" xfId="597" applyNumberFormat="1" applyFont="1" applyFill="1" applyBorder="1"/>
    <xf numFmtId="180" fontId="15" fillId="0" borderId="1" xfId="0" applyNumberFormat="1" applyFont="1" applyFill="1" applyBorder="1" applyAlignment="1">
      <alignment horizontal="right"/>
    </xf>
    <xf numFmtId="180" fontId="17" fillId="0" borderId="1" xfId="983" applyNumberFormat="1" applyFont="1" applyFill="1" applyBorder="1" applyAlignment="1">
      <alignment horizontal="right"/>
    </xf>
    <xf numFmtId="180" fontId="15" fillId="0" borderId="1" xfId="0" applyNumberFormat="1" applyFont="1" applyFill="1" applyBorder="1" applyAlignment="1">
      <alignment horizontal="right" wrapText="1"/>
    </xf>
    <xf numFmtId="180" fontId="17" fillId="0" borderId="17" xfId="0" applyNumberFormat="1" applyFont="1" applyFill="1" applyBorder="1" applyAlignment="1">
      <alignment horizontal="left" vertical="center" wrapText="1"/>
    </xf>
    <xf numFmtId="180" fontId="18" fillId="0" borderId="0" xfId="983" applyNumberFormat="1" applyFont="1" applyFill="1" applyAlignment="1">
      <alignment horizontal="center"/>
    </xf>
    <xf numFmtId="180" fontId="17" fillId="0" borderId="0" xfId="983" applyNumberFormat="1" applyFont="1" applyFill="1" applyAlignment="1">
      <alignment horizontal="center"/>
    </xf>
    <xf numFmtId="31" fontId="15" fillId="0" borderId="0" xfId="0" applyNumberFormat="1" applyFont="1" applyFill="1" applyBorder="1" applyAlignment="1">
      <alignment horizontal="center" vertical="center"/>
    </xf>
    <xf numFmtId="180" fontId="17" fillId="0" borderId="4" xfId="0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0" fontId="18" fillId="0" borderId="0" xfId="983" applyFont="1" applyFill="1" applyAlignment="1">
      <alignment horizontal="center"/>
    </xf>
    <xf numFmtId="180" fontId="0" fillId="0" borderId="0" xfId="0" applyNumberFormat="1" applyFont="1" applyFill="1" applyAlignment="1">
      <alignment vertical="center"/>
    </xf>
    <xf numFmtId="180" fontId="17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center" wrapText="1"/>
    </xf>
    <xf numFmtId="187" fontId="0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31" fontId="15" fillId="0" borderId="16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6" xfId="0" applyFont="1" applyFill="1" applyBorder="1" applyAlignment="1">
      <alignment vertical="center"/>
    </xf>
    <xf numFmtId="180" fontId="17" fillId="0" borderId="1" xfId="545" applyNumberFormat="1" applyFont="1" applyFill="1" applyBorder="1" applyAlignment="1">
      <alignment vertical="center"/>
    </xf>
    <xf numFmtId="180" fontId="15" fillId="0" borderId="1" xfId="545" applyNumberFormat="1" applyFont="1" applyFill="1" applyBorder="1" applyAlignment="1">
      <alignment horizontal="right" vertical="center"/>
    </xf>
    <xf numFmtId="180" fontId="17" fillId="0" borderId="1" xfId="1445" applyNumberFormat="1" applyFont="1" applyFill="1" applyBorder="1" applyAlignment="1">
      <alignment horizontal="right" vertical="center"/>
    </xf>
    <xf numFmtId="1" fontId="17" fillId="0" borderId="1" xfId="1445" applyNumberFormat="1" applyFont="1" applyFill="1" applyBorder="1" applyAlignment="1" applyProtection="1">
      <alignment horizontal="center" vertical="center"/>
      <protection locked="0"/>
    </xf>
    <xf numFmtId="180" fontId="18" fillId="0" borderId="1" xfId="0" applyNumberFormat="1" applyFont="1" applyFill="1" applyBorder="1" applyAlignment="1" applyProtection="1">
      <alignment horizontal="right" vertical="center"/>
      <protection locked="0"/>
    </xf>
    <xf numFmtId="1" fontId="17" fillId="0" borderId="1" xfId="1445" applyNumberFormat="1" applyFont="1" applyFill="1" applyBorder="1" applyAlignment="1" applyProtection="1">
      <alignment vertical="center"/>
      <protection locked="0"/>
    </xf>
    <xf numFmtId="1" fontId="15" fillId="0" borderId="1" xfId="1445" applyNumberFormat="1" applyFont="1" applyFill="1" applyBorder="1" applyAlignment="1" applyProtection="1">
      <alignment horizontal="left" vertical="center"/>
      <protection locked="0"/>
    </xf>
    <xf numFmtId="0" fontId="15" fillId="0" borderId="1" xfId="1445" applyFont="1" applyFill="1" applyBorder="1" applyAlignment="1">
      <alignment vertical="center"/>
    </xf>
    <xf numFmtId="180" fontId="19" fillId="0" borderId="1" xfId="0" applyNumberFormat="1" applyFont="1" applyBorder="1" applyAlignment="1">
      <alignment horizontal="right" vertical="center"/>
    </xf>
    <xf numFmtId="1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180" fontId="19" fillId="0" borderId="1" xfId="0" applyNumberFormat="1" applyFont="1" applyFill="1" applyBorder="1" applyAlignment="1">
      <alignment vertical="center"/>
    </xf>
    <xf numFmtId="1" fontId="15" fillId="0" borderId="1" xfId="0" applyNumberFormat="1" applyFont="1" applyFill="1" applyBorder="1" applyAlignment="1" applyProtection="1">
      <alignment horizontal="left" vertical="center"/>
      <protection locked="0"/>
    </xf>
    <xf numFmtId="180" fontId="13" fillId="0" borderId="1" xfId="1538" applyNumberFormat="1" applyFont="1" applyFill="1" applyBorder="1" applyAlignment="1" applyProtection="1">
      <alignment vertical="center"/>
      <protection locked="0"/>
    </xf>
    <xf numFmtId="180" fontId="19" fillId="0" borderId="1" xfId="0" applyNumberFormat="1" applyFont="1" applyBorder="1" applyAlignment="1">
      <alignment vertical="center"/>
    </xf>
    <xf numFmtId="1" fontId="15" fillId="0" borderId="1" xfId="0" applyNumberFormat="1" applyFont="1" applyBorder="1" applyAlignment="1" applyProtection="1">
      <alignment horizontal="left" vertical="center" wrapText="1"/>
      <protection locked="0"/>
    </xf>
    <xf numFmtId="180" fontId="15" fillId="0" borderId="1" xfId="1913" applyNumberFormat="1" applyFont="1" applyFill="1" applyBorder="1" applyAlignment="1">
      <alignment horizontal="center" wrapText="1"/>
    </xf>
    <xf numFmtId="180" fontId="15" fillId="0" borderId="1" xfId="1241" applyNumberFormat="1" applyFont="1" applyFill="1" applyBorder="1" applyAlignment="1">
      <alignment horizontal="center" wrapText="1"/>
    </xf>
    <xf numFmtId="180" fontId="15" fillId="0" borderId="1" xfId="0" applyNumberFormat="1" applyFont="1" applyFill="1" applyBorder="1" applyAlignment="1" applyProtection="1">
      <alignment horizontal="center" wrapText="1"/>
      <protection locked="0"/>
    </xf>
    <xf numFmtId="180" fontId="15" fillId="0" borderId="1" xfId="1445" applyNumberFormat="1" applyFont="1" applyFill="1" applyBorder="1" applyAlignment="1">
      <alignment horizontal="right"/>
    </xf>
    <xf numFmtId="187" fontId="17" fillId="0" borderId="5" xfId="0" applyNumberFormat="1" applyFont="1" applyFill="1" applyBorder="1" applyAlignment="1">
      <alignment horizontal="center" vertical="center" wrapText="1"/>
    </xf>
    <xf numFmtId="187" fontId="17" fillId="0" borderId="6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right"/>
    </xf>
    <xf numFmtId="180" fontId="15" fillId="0" borderId="1" xfId="545" applyNumberFormat="1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/>
    </xf>
    <xf numFmtId="3" fontId="17" fillId="0" borderId="1" xfId="0" applyNumberFormat="1" applyFont="1" applyFill="1" applyBorder="1" applyAlignment="1" applyProtection="1">
      <alignment horizontal="left" vertical="center"/>
    </xf>
    <xf numFmtId="0" fontId="15" fillId="0" borderId="1" xfId="1550" applyFont="1" applyFill="1" applyBorder="1" applyAlignment="1">
      <alignment vertical="center"/>
    </xf>
    <xf numFmtId="0" fontId="15" fillId="0" borderId="1" xfId="1550" applyFont="1" applyFill="1" applyBorder="1" applyAlignment="1">
      <alignment vertical="center" wrapText="1"/>
    </xf>
    <xf numFmtId="0" fontId="15" fillId="0" borderId="1" xfId="1550" applyFont="1" applyFill="1" applyBorder="1" applyAlignment="1">
      <alignment horizontal="left" vertical="center" wrapText="1"/>
    </xf>
    <xf numFmtId="0" fontId="17" fillId="0" borderId="1" xfId="1550" applyFont="1" applyFill="1" applyBorder="1" applyAlignment="1">
      <alignment vertical="center"/>
    </xf>
    <xf numFmtId="1" fontId="15" fillId="0" borderId="1" xfId="0" applyNumberFormat="1" applyFont="1" applyFill="1" applyBorder="1" applyAlignment="1">
      <alignment vertical="center"/>
    </xf>
    <xf numFmtId="1" fontId="15" fillId="0" borderId="1" xfId="0" applyNumberFormat="1" applyFont="1" applyFill="1" applyBorder="1" applyAlignment="1" applyProtection="1">
      <alignment vertical="center"/>
    </xf>
    <xf numFmtId="31" fontId="17" fillId="0" borderId="16" xfId="0" applyNumberFormat="1" applyFont="1" applyFill="1" applyBorder="1" applyAlignment="1">
      <alignment horizontal="center" vertical="center"/>
    </xf>
    <xf numFmtId="180" fontId="30" fillId="0" borderId="1" xfId="0" applyNumberFormat="1" applyFont="1" applyFill="1" applyBorder="1" applyAlignment="1">
      <alignment horizontal="right" vertical="center"/>
    </xf>
    <xf numFmtId="1" fontId="15" fillId="0" borderId="1" xfId="84" applyNumberFormat="1" applyFont="1" applyFill="1" applyBorder="1" applyAlignment="1" applyProtection="1">
      <alignment horizontal="center"/>
    </xf>
    <xf numFmtId="180" fontId="15" fillId="0" borderId="0" xfId="0" applyNumberFormat="1" applyFont="1" applyFill="1" applyAlignment="1">
      <alignment horizontal="right" vertical="center"/>
    </xf>
    <xf numFmtId="180" fontId="17" fillId="0" borderId="1" xfId="0" applyNumberFormat="1" applyFont="1" applyFill="1" applyBorder="1" applyAlignment="1" applyProtection="1">
      <alignment horizontal="right" vertical="center"/>
      <protection locked="0"/>
    </xf>
    <xf numFmtId="180" fontId="15" fillId="0" borderId="1" xfId="0" applyNumberFormat="1" applyFont="1" applyFill="1" applyBorder="1" applyAlignment="1" applyProtection="1">
      <alignment horizontal="right" vertical="center"/>
    </xf>
    <xf numFmtId="180" fontId="15" fillId="0" borderId="1" xfId="1550" applyNumberFormat="1" applyFont="1" applyFill="1" applyBorder="1" applyAlignment="1">
      <alignment horizontal="right" wrapText="1"/>
    </xf>
    <xf numFmtId="180" fontId="15" fillId="0" borderId="1" xfId="1445" applyNumberFormat="1" applyFont="1" applyFill="1" applyBorder="1" applyAlignment="1" applyProtection="1">
      <alignment horizontal="right" vertical="center"/>
    </xf>
    <xf numFmtId="180" fontId="15" fillId="0" borderId="1" xfId="1241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right"/>
    </xf>
    <xf numFmtId="31" fontId="17" fillId="0" borderId="0" xfId="0" applyNumberFormat="1" applyFont="1" applyFill="1" applyAlignment="1">
      <alignment horizontal="center" vertical="center"/>
    </xf>
    <xf numFmtId="180" fontId="17" fillId="0" borderId="1" xfId="545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 wrapText="1"/>
    </xf>
    <xf numFmtId="180" fontId="15" fillId="0" borderId="1" xfId="545" applyNumberFormat="1" applyFont="1" applyBorder="1">
      <alignment vertical="center"/>
    </xf>
    <xf numFmtId="180" fontId="15" fillId="0" borderId="1" xfId="545" applyNumberFormat="1" applyFont="1" applyBorder="1" applyAlignment="1">
      <alignment horizontal="right" vertical="center"/>
    </xf>
    <xf numFmtId="180" fontId="17" fillId="0" borderId="1" xfId="0" applyNumberFormat="1" applyFont="1" applyFill="1" applyBorder="1" applyAlignment="1"/>
    <xf numFmtId="180" fontId="16" fillId="0" borderId="0" xfId="0" applyNumberFormat="1" applyFont="1" applyFill="1" applyAlignment="1">
      <alignment vertical="center"/>
    </xf>
    <xf numFmtId="180" fontId="17" fillId="0" borderId="1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left"/>
    </xf>
    <xf numFmtId="180" fontId="17" fillId="0" borderId="1" xfId="819" applyNumberFormat="1" applyFont="1" applyFill="1" applyBorder="1" applyAlignment="1" applyProtection="1">
      <alignment vertical="center" wrapText="1"/>
      <protection locked="0"/>
    </xf>
    <xf numFmtId="180" fontId="0" fillId="0" borderId="1" xfId="1834" applyNumberFormat="1" applyFont="1" applyFill="1" applyBorder="1" applyAlignment="1">
      <alignment horizontal="center" vertical="center" shrinkToFit="1"/>
    </xf>
    <xf numFmtId="3" fontId="13" fillId="2" borderId="1" xfId="0" applyNumberFormat="1" applyFont="1" applyFill="1" applyBorder="1" applyAlignment="1">
      <alignment horizontal="right" vertical="center"/>
    </xf>
    <xf numFmtId="3" fontId="13" fillId="2" borderId="6" xfId="0" applyNumberFormat="1" applyFont="1" applyFill="1" applyBorder="1" applyAlignment="1">
      <alignment horizontal="right" vertical="center"/>
    </xf>
    <xf numFmtId="180" fontId="16" fillId="0" borderId="1" xfId="1834" applyNumberFormat="1" applyFont="1" applyFill="1" applyBorder="1" applyAlignment="1">
      <alignment horizontal="center" vertical="center" shrinkToFit="1"/>
    </xf>
    <xf numFmtId="180" fontId="18" fillId="0" borderId="1" xfId="0" applyNumberFormat="1" applyFont="1" applyBorder="1" applyAlignment="1">
      <alignment horizontal="right" vertical="center"/>
    </xf>
    <xf numFmtId="1" fontId="17" fillId="0" borderId="1" xfId="1445" applyNumberFormat="1" applyFont="1" applyBorder="1" applyAlignment="1" applyProtection="1">
      <alignment vertical="center"/>
      <protection locked="0"/>
    </xf>
    <xf numFmtId="0" fontId="17" fillId="0" borderId="1" xfId="1445" applyFont="1" applyFill="1" applyBorder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180" fontId="17" fillId="0" borderId="1" xfId="0" applyNumberFormat="1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80" fontId="17" fillId="0" borderId="1" xfId="1241" applyNumberFormat="1" applyFont="1" applyFill="1" applyBorder="1" applyAlignment="1">
      <alignment horizontal="center" wrapText="1"/>
    </xf>
    <xf numFmtId="0" fontId="31" fillId="0" borderId="1" xfId="155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horizontal="left" vertical="center"/>
      <protection locked="0"/>
    </xf>
    <xf numFmtId="0" fontId="17" fillId="0" borderId="1" xfId="0" applyFont="1" applyFill="1" applyBorder="1" applyAlignment="1">
      <alignment vertical="center" wrapText="1"/>
    </xf>
    <xf numFmtId="180" fontId="0" fillId="0" borderId="1" xfId="0" applyNumberFormat="1" applyBorder="1" applyAlignment="1">
      <alignment horizontal="right" vertical="center"/>
    </xf>
    <xf numFmtId="180" fontId="16" fillId="0" borderId="1" xfId="0" applyNumberFormat="1" applyFont="1" applyBorder="1" applyAlignment="1">
      <alignment horizontal="right" vertical="center"/>
    </xf>
    <xf numFmtId="0" fontId="15" fillId="0" borderId="1" xfId="1445" applyNumberFormat="1" applyFont="1" applyFill="1" applyBorder="1" applyAlignment="1" applyProtection="1">
      <alignment horizontal="left" vertical="center"/>
      <protection locked="0"/>
    </xf>
    <xf numFmtId="0" fontId="17" fillId="0" borderId="0" xfId="1445" applyFont="1" applyFill="1" applyAlignment="1">
      <alignment horizontal="center" vertical="center"/>
    </xf>
    <xf numFmtId="180" fontId="19" fillId="0" borderId="1" xfId="0" applyNumberFormat="1" applyFont="1" applyFill="1" applyBorder="1" applyAlignment="1" applyProtection="1">
      <alignment horizontal="right" vertical="center"/>
    </xf>
    <xf numFmtId="180" fontId="17" fillId="0" borderId="1" xfId="1445" applyNumberFormat="1" applyFont="1" applyFill="1" applyBorder="1" applyAlignment="1" applyProtection="1">
      <alignment horizontal="right" vertical="center"/>
    </xf>
    <xf numFmtId="180" fontId="15" fillId="0" borderId="1" xfId="1445" applyNumberFormat="1" applyFont="1" applyBorder="1" applyAlignment="1">
      <alignment horizontal="right" vertical="center"/>
    </xf>
    <xf numFmtId="180" fontId="15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180" fontId="17" fillId="0" borderId="1" xfId="1445" applyNumberFormat="1" applyFont="1" applyBorder="1" applyAlignment="1">
      <alignment horizontal="right" vertical="center"/>
    </xf>
    <xf numFmtId="180" fontId="32" fillId="0" borderId="1" xfId="1445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180" fontId="19" fillId="0" borderId="1" xfId="1445" applyNumberFormat="1" applyFont="1" applyFill="1" applyBorder="1" applyAlignment="1">
      <alignment horizontal="right" vertical="center"/>
    </xf>
    <xf numFmtId="180" fontId="17" fillId="0" borderId="0" xfId="1445" applyNumberFormat="1" applyFont="1" applyFill="1" applyAlignment="1">
      <alignment horizontal="right" vertical="center"/>
    </xf>
    <xf numFmtId="180" fontId="17" fillId="0" borderId="1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180" fontId="17" fillId="0" borderId="0" xfId="1445" applyNumberFormat="1" applyFont="1" applyFill="1" applyBorder="1" applyAlignment="1">
      <alignment horizontal="right" vertical="center"/>
    </xf>
    <xf numFmtId="177" fontId="17" fillId="0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left" vertical="center"/>
    </xf>
    <xf numFmtId="1" fontId="17" fillId="0" borderId="1" xfId="0" applyNumberFormat="1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vertical="center"/>
      <protection locked="0"/>
    </xf>
    <xf numFmtId="1" fontId="15" fillId="0" borderId="1" xfId="0" applyNumberFormat="1" applyFont="1" applyFill="1" applyBorder="1" applyAlignment="1" applyProtection="1">
      <alignment vertical="center"/>
      <protection locked="0"/>
    </xf>
    <xf numFmtId="177" fontId="15" fillId="0" borderId="1" xfId="0" applyNumberFormat="1" applyFont="1" applyFill="1" applyBorder="1" applyAlignment="1">
      <alignment horizontal="right"/>
    </xf>
    <xf numFmtId="179" fontId="0" fillId="0" borderId="0" xfId="0" applyNumberFormat="1" applyFont="1" applyFill="1" applyAlignment="1">
      <alignment horizontal="center" vertical="center"/>
    </xf>
    <xf numFmtId="180" fontId="17" fillId="0" borderId="1" xfId="0" applyNumberFormat="1" applyFont="1" applyFill="1" applyBorder="1" applyAlignment="1">
      <alignment horizontal="center" vertical="center" wrapText="1"/>
    </xf>
    <xf numFmtId="180" fontId="17" fillId="0" borderId="1" xfId="983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vertical="center"/>
    </xf>
    <xf numFmtId="176" fontId="17" fillId="0" borderId="1" xfId="0" applyNumberFormat="1" applyFont="1" applyFill="1" applyBorder="1" applyAlignment="1" applyProtection="1">
      <alignment horizontal="right" vertical="center"/>
      <protection locked="0"/>
    </xf>
    <xf numFmtId="180" fontId="15" fillId="0" borderId="1" xfId="0" applyNumberFormat="1" applyFont="1" applyFill="1" applyBorder="1" applyAlignment="1" applyProtection="1">
      <alignment horizontal="right" vertical="center"/>
      <protection locked="0"/>
    </xf>
    <xf numFmtId="180" fontId="17" fillId="0" borderId="2" xfId="0" applyNumberFormat="1" applyFont="1" applyFill="1" applyBorder="1" applyAlignment="1" applyProtection="1">
      <alignment horizontal="right" vertical="center"/>
      <protection locked="0"/>
    </xf>
    <xf numFmtId="180" fontId="17" fillId="0" borderId="1" xfId="983" applyNumberFormat="1" applyFont="1" applyFill="1" applyBorder="1"/>
    <xf numFmtId="1" fontId="17" fillId="0" borderId="1" xfId="0" applyNumberFormat="1" applyFont="1" applyFill="1" applyBorder="1" applyAlignment="1" applyProtection="1">
      <alignment vertical="center" wrapText="1"/>
      <protection locked="0"/>
    </xf>
    <xf numFmtId="180" fontId="17" fillId="0" borderId="1" xfId="0" applyNumberFormat="1" applyFont="1" applyFill="1" applyBorder="1" applyAlignment="1" applyProtection="1">
      <alignment vertical="center"/>
      <protection locked="0"/>
    </xf>
    <xf numFmtId="0" fontId="15" fillId="0" borderId="1" xfId="0" applyNumberFormat="1" applyFont="1" applyFill="1" applyBorder="1" applyAlignment="1" applyProtection="1">
      <alignment horizontal="left" indent="1"/>
      <protection locked="0"/>
    </xf>
    <xf numFmtId="180" fontId="15" fillId="0" borderId="1" xfId="983" applyNumberFormat="1" applyFont="1" applyFill="1" applyBorder="1"/>
    <xf numFmtId="176" fontId="15" fillId="0" borderId="1" xfId="0" applyNumberFormat="1" applyFont="1" applyFill="1" applyBorder="1" applyAlignment="1" applyProtection="1">
      <alignment horizontal="right" vertical="center"/>
      <protection locked="0"/>
    </xf>
  </cellXfs>
  <cellStyles count="3137">
    <cellStyle name="常规" xfId="0" builtinId="0"/>
    <cellStyle name="检查单元格 8 8" xfId="1"/>
    <cellStyle name="好_奖励补助测算7.25" xfId="2"/>
    <cellStyle name="计算 5 6" xfId="3"/>
    <cellStyle name="注释 4" xfId="4"/>
    <cellStyle name="常规 4" xfId="5"/>
    <cellStyle name="强调文字颜色 5 8 7" xfId="6"/>
    <cellStyle name="好 8" xfId="7"/>
    <cellStyle name="差_05玉溪" xfId="8"/>
    <cellStyle name="检查单元格 7 2" xfId="9"/>
    <cellStyle name="20% - 强调文字颜色 1 11" xfId="10"/>
    <cellStyle name="40% - 强调文字颜色 6 7 6" xfId="11"/>
    <cellStyle name="Heading 4" xfId="12"/>
    <cellStyle name="好_2009年一般性转移支付标准工资_奖励补助测算7.25 (version 1) (version 1)" xfId="13"/>
    <cellStyle name="40% - 强调文字颜色 3 4 4" xfId="14"/>
    <cellStyle name="20% - 强调文字颜色 3 3_Book1" xfId="15"/>
    <cellStyle name="好 2 4" xfId="16"/>
    <cellStyle name="链接单元格 5 5" xfId="17"/>
    <cellStyle name="好_Book1_2 6" xfId="18"/>
    <cellStyle name="Note" xfId="19"/>
    <cellStyle name="注释 12" xfId="20"/>
    <cellStyle name="20% - 强调文字颜色 1 7 2" xfId="21"/>
    <cellStyle name="60% - 强调文字颜色 1 3 3" xfId="22"/>
    <cellStyle name="40% - 强调文字颜色 1 5 2" xfId="23"/>
    <cellStyle name="60% - 强调文字颜色 1 3 2" xfId="24"/>
    <cellStyle name="20% - 强调文字颜色 1 3 6" xfId="25"/>
    <cellStyle name="适中 7 2" xfId="26"/>
    <cellStyle name="标题 2 7 4" xfId="27"/>
    <cellStyle name="差 11" xfId="28"/>
    <cellStyle name="常规 4 7" xfId="29"/>
    <cellStyle name="警告文本 2_Book1" xfId="30"/>
    <cellStyle name="好 8 7" xfId="31"/>
    <cellStyle name="输入 14" xfId="32"/>
    <cellStyle name="强调文字颜色 4 2" xfId="33"/>
    <cellStyle name="链接单元格 6 7" xfId="34"/>
    <cellStyle name="好 3 6" xfId="35"/>
    <cellStyle name="检查单元格 3_Book1" xfId="36"/>
    <cellStyle name="差 4 3" xfId="37"/>
    <cellStyle name="警告文本 2 7" xfId="38"/>
    <cellStyle name="输入 8 8" xfId="39"/>
    <cellStyle name="标题 2 3 5" xfId="40"/>
    <cellStyle name="适中 3 3" xfId="41"/>
    <cellStyle name="60% - 强调文字颜色 1 6" xfId="42"/>
    <cellStyle name="40% - 强调文字颜色 1 8" xfId="43"/>
    <cellStyle name="常规 4 6" xfId="44"/>
    <cellStyle name="好 8 6" xfId="45"/>
    <cellStyle name="差 10" xfId="46"/>
    <cellStyle name="40% - 强调文字颜色 5 14" xfId="47"/>
    <cellStyle name="汇总 6" xfId="48"/>
    <cellStyle name="60% - 强调文字颜色 4 8 7" xfId="49"/>
    <cellStyle name="Accent4 - 60% 5" xfId="50"/>
    <cellStyle name="解释性文本 6" xfId="51"/>
    <cellStyle name="40% - 强调文字颜色 3 8 2" xfId="52"/>
    <cellStyle name="解释性文本 3 2" xfId="53"/>
    <cellStyle name="霓付_ +Foil &amp; -FOIL &amp; PAPER" xfId="54"/>
    <cellStyle name="常规 11 6" xfId="55"/>
    <cellStyle name="汇总 3 4" xfId="56"/>
    <cellStyle name="60% - 强调文字颜色 4 5 7" xfId="57"/>
    <cellStyle name="标题 2 2" xfId="58"/>
    <cellStyle name="60% - 强调文字颜色 4 13" xfId="59"/>
    <cellStyle name="40% - 强调文字颜色 4 7 7" xfId="60"/>
    <cellStyle name="强调文字颜色 2 8 4" xfId="61"/>
    <cellStyle name="40% - 强调文字颜色 5 6 8" xfId="62"/>
    <cellStyle name="计算 8 8" xfId="63"/>
    <cellStyle name="强调文字颜色 1 6 8" xfId="64"/>
    <cellStyle name="60% - 强调文字颜色 2 4 7" xfId="65"/>
    <cellStyle name="20% - 强调文字颜色 2 8 6" xfId="66"/>
    <cellStyle name="注释 5 4" xfId="67"/>
    <cellStyle name="60% - 强调文字颜色 4 7 4" xfId="68"/>
    <cellStyle name="输出 4_Book1" xfId="69"/>
    <cellStyle name="注释 8 2" xfId="70"/>
    <cellStyle name="强调文字颜色 3 8 7" xfId="71"/>
    <cellStyle name="Accent2 - 60% 4" xfId="72"/>
    <cellStyle name="Accent5_公安安全支出补充表5.14" xfId="73"/>
    <cellStyle name="汇总 3 3" xfId="74"/>
    <cellStyle name="常规 11 5" xfId="75"/>
    <cellStyle name="输入 4 2" xfId="76"/>
    <cellStyle name="强调文字颜色 4 3 8" xfId="77"/>
    <cellStyle name="差_00省级(打印)" xfId="78"/>
    <cellStyle name="常规 5 3" xfId="79"/>
    <cellStyle name="20% - 强调文字颜色 4 3 5" xfId="80"/>
    <cellStyle name="强调文字颜色 4 9" xfId="81"/>
    <cellStyle name="强调文字颜色 2 2 2" xfId="82"/>
    <cellStyle name="Heading 2" xfId="83"/>
    <cellStyle name="常规_（打印）玉林市2025年1月财政收支执行情况表" xfId="84"/>
    <cellStyle name="20% - Accent4" xfId="85"/>
    <cellStyle name="强调文字颜色 5 3 7" xfId="86"/>
    <cellStyle name="20% - 强调文字颜色 2 2 4" xfId="87"/>
    <cellStyle name="60% - 强调文字颜色 3 6 3" xfId="88"/>
    <cellStyle name="警告文本 6 3" xfId="89"/>
    <cellStyle name="强调文字颜色 2 7 7" xfId="90"/>
    <cellStyle name="差_卫生部门" xfId="91"/>
    <cellStyle name="警告文本 5" xfId="92"/>
    <cellStyle name="输出 7 4" xfId="93"/>
    <cellStyle name="20% - 强调文字颜色 2 2 8" xfId="94"/>
    <cellStyle name="好_530629_2006年县级财政报表附表" xfId="95"/>
    <cellStyle name="链接单元格 2 2" xfId="96"/>
    <cellStyle name="警告文本 7 8" xfId="97"/>
    <cellStyle name="输出 8 2" xfId="98"/>
    <cellStyle name="40% - 强调文字颜色 2 4" xfId="99"/>
    <cellStyle name="20% - 强调文字颜色 2 6" xfId="100"/>
    <cellStyle name="60% - 强调文字颜色 2 2" xfId="101"/>
    <cellStyle name="20% - 强调文字颜色 2 3 3" xfId="102"/>
    <cellStyle name="Mon閠aire_!!!GO" xfId="103"/>
    <cellStyle name="60% - 强调文字颜色 4 6 4" xfId="104"/>
    <cellStyle name="40% - 强调文字颜色 4 4 4" xfId="105"/>
    <cellStyle name="60% - 强调文字颜色 4 2 4" xfId="106"/>
    <cellStyle name="_ET_STYLE_NoName_00__Sheet3" xfId="107"/>
    <cellStyle name="20% - 强调文字颜色 4 6 3" xfId="108"/>
    <cellStyle name="40% - 强调文字颜色 4 4 3" xfId="109"/>
    <cellStyle name="20% - 强调文字颜色 1 6 8" xfId="110"/>
    <cellStyle name="60% - 强调文字颜色 4 2 3" xfId="111"/>
    <cellStyle name="20% - 强调文字颜色 4 6 2" xfId="112"/>
    <cellStyle name="40% - 强调文字颜色 1 4 8" xfId="113"/>
    <cellStyle name="20% - 强调文字颜色 5 8 8" xfId="114"/>
    <cellStyle name="强调文字颜色 3 7 5" xfId="115"/>
    <cellStyle name="60% - 强调文字颜色 5 4 8" xfId="116"/>
    <cellStyle name="20% - 强调文字颜色 5 8 7" xfId="117"/>
    <cellStyle name="好 4" xfId="118"/>
    <cellStyle name="强调文字颜色 5 8 3" xfId="119"/>
    <cellStyle name="强调文字颜色 2 3_Book1" xfId="120"/>
    <cellStyle name="好_2009年一般性转移支付标准工资_奖励补助测算7.25" xfId="121"/>
    <cellStyle name="20% - 强调文字颜色 2 5 5" xfId="122"/>
    <cellStyle name="40% - 强调文字颜色 2 3 5" xfId="123"/>
    <cellStyle name="输入 4_Book1" xfId="124"/>
    <cellStyle name="60% - 强调文字颜色 1 8 3" xfId="125"/>
    <cellStyle name="链接单元格 11" xfId="126"/>
    <cellStyle name="40% - 强调文字颜色 6 2 4" xfId="127"/>
    <cellStyle name="20% - 强调文字颜色 6 4 4" xfId="128"/>
    <cellStyle name="60% - 强调文字颜色 5 8 4" xfId="129"/>
    <cellStyle name="20% - 强调文字颜色 5 6 7" xfId="130"/>
    <cellStyle name="60% - 强调文字颜色 5 2 8" xfId="131"/>
    <cellStyle name="强调 3" xfId="132"/>
    <cellStyle name="40% - 强调文字颜色 5 2 3" xfId="133"/>
    <cellStyle name="20% - 强调文字颜色 2 4 8" xfId="134"/>
    <cellStyle name="60% - 强调文字颜色 6 13" xfId="135"/>
    <cellStyle name="40% - 强调文字颜色 6 3 5" xfId="136"/>
    <cellStyle name="Accent3 - 60% 4" xfId="137"/>
    <cellStyle name="40% - 强调文字颜色 4 5 3" xfId="138"/>
    <cellStyle name="20% - 强调文字颜色 1 7 8" xfId="139"/>
    <cellStyle name="60% - 强调文字颜色 4 3 3" xfId="140"/>
    <cellStyle name="计算 14" xfId="141"/>
    <cellStyle name="20% - 强调文字颜色 4 7 2" xfId="142"/>
    <cellStyle name="40% - 强调文字颜色 1 5 8" xfId="143"/>
    <cellStyle name="链接单元格 4 7" xfId="144"/>
    <cellStyle name="20% - 强调文字颜色 5 2" xfId="145"/>
    <cellStyle name="20% - 强调文字颜色 4 12" xfId="146"/>
    <cellStyle name="强调文字颜色 3 5 2" xfId="147"/>
    <cellStyle name="40% - 强调文字颜色 6 3 6" xfId="148"/>
    <cellStyle name="60% - 强调文字颜色 6 14" xfId="149"/>
    <cellStyle name="40% - 强调文字颜色 5 4 5" xfId="150"/>
    <cellStyle name="60% - 强调文字颜色 5 2 5" xfId="151"/>
    <cellStyle name="20% - 强调文字颜色 5 6 4" xfId="152"/>
    <cellStyle name="强调文字颜色 4 3_Book1" xfId="153"/>
    <cellStyle name="差_检验表" xfId="154"/>
    <cellStyle name="常规 15" xfId="155"/>
    <cellStyle name="链接单元格 7 6" xfId="156"/>
    <cellStyle name="20% - 强调文字颜色 5 2 3" xfId="157"/>
    <cellStyle name="输入 2 5" xfId="158"/>
    <cellStyle name="20% - 强调文字颜色 4 4 2" xfId="159"/>
    <cellStyle name="40% - 强调文字颜色 1 2 8" xfId="160"/>
    <cellStyle name="Accent6 - 60% 2" xfId="161"/>
    <cellStyle name="差_奖励补助测算7.23" xfId="162"/>
    <cellStyle name="强调文字颜色 5 6" xfId="163"/>
    <cellStyle name="40% - 强调文字颜色 4 2 2" xfId="164"/>
    <cellStyle name="20% - 强调文字颜色 1 4 7" xfId="165"/>
    <cellStyle name="解释性文本 4 3" xfId="166"/>
    <cellStyle name="千位_ 方正PC" xfId="167"/>
    <cellStyle name="60% - 强调文字颜色 2 8 6" xfId="168"/>
    <cellStyle name="Accent4 - 40% 4" xfId="169"/>
    <cellStyle name="常规 11" xfId="170"/>
    <cellStyle name="常规 5 5" xfId="171"/>
    <cellStyle name="40% - 强调文字颜色 4 10" xfId="172"/>
    <cellStyle name="20% - 强调文字颜色 1 2 4" xfId="173"/>
    <cellStyle name="强调文字颜色 5 5 7" xfId="174"/>
    <cellStyle name="检查单元格 10" xfId="175"/>
    <cellStyle name="链接单元格 7 8" xfId="176"/>
    <cellStyle name="好 4 7" xfId="177"/>
    <cellStyle name="40% - 强调文字颜色 3 12" xfId="178"/>
    <cellStyle name="40% - 强调文字颜色 2 7 8" xfId="179"/>
    <cellStyle name="60% - 强调文字颜色 5 5 3" xfId="180"/>
    <cellStyle name="40% - 强调文字颜色 1 7 5" xfId="181"/>
    <cellStyle name="60% - 强调文字颜色 1 5 5" xfId="182"/>
    <cellStyle name="差 3_Book1" xfId="183"/>
    <cellStyle name="输入 6 5" xfId="184"/>
    <cellStyle name="60% - 强调文字颜色 2 2 6" xfId="185"/>
    <cellStyle name="20% - 强调文字颜色 2 6 5" xfId="186"/>
    <cellStyle name="40% - 强调文字颜色 2 4 5" xfId="187"/>
    <cellStyle name="60% - 强调文字颜色 2 2 5" xfId="188"/>
    <cellStyle name="20% - 强调文字颜色 2 6 4" xfId="189"/>
    <cellStyle name="40% - 强调文字颜色 2 4 4" xfId="190"/>
    <cellStyle name="计算 2 7" xfId="191"/>
    <cellStyle name="好_1003牟定县" xfId="192"/>
    <cellStyle name="Accent3" xfId="193"/>
    <cellStyle name="20% - 强调文字颜色 6 2 4" xfId="194"/>
    <cellStyle name="60% - 强调文字颜色 5 9" xfId="195"/>
    <cellStyle name="Accent6 - 20% 5" xfId="196"/>
    <cellStyle name="解释性文本 8" xfId="197"/>
    <cellStyle name="差_03昭通" xfId="198"/>
    <cellStyle name="注释 6 4" xfId="199"/>
    <cellStyle name="强调文字颜色 4 12" xfId="200"/>
    <cellStyle name="链接单元格 9" xfId="201"/>
    <cellStyle name="汇总 4 5" xfId="202"/>
    <cellStyle name="差_~5676413" xfId="203"/>
    <cellStyle name="强调文字颜色 4 8 8" xfId="204"/>
    <cellStyle name="输入 7 2" xfId="205"/>
    <cellStyle name="强调文字颜色 4 6 8" xfId="206"/>
    <cellStyle name="强调文字颜色 6 4_Book1" xfId="207"/>
    <cellStyle name="60% - 强调文字颜色 1 7 2" xfId="208"/>
    <cellStyle name="强调文字颜色 6 3 8" xfId="209"/>
    <cellStyle name="60% - 强调文字颜色 5 7" xfId="210"/>
    <cellStyle name="Accent6 - 20% 3" xfId="211"/>
    <cellStyle name="解释性文本 11" xfId="212"/>
    <cellStyle name="好 5 6" xfId="213"/>
    <cellStyle name="60% - 强调文字颜色 2 4 6" xfId="214"/>
    <cellStyle name="20% - 强调文字颜色 2 8 5" xfId="215"/>
    <cellStyle name="40% - 强调文字颜色 2 6 6" xfId="216"/>
    <cellStyle name="Accent5 - 40% 5" xfId="217"/>
    <cellStyle name="检查单元格 4 8" xfId="218"/>
    <cellStyle name="40% - 强调文字颜色 6 8 7" xfId="219"/>
    <cellStyle name="60% - 强调文字颜色 2 8 2" xfId="220"/>
    <cellStyle name="60% - 强调文字颜色 6 2 8" xfId="221"/>
    <cellStyle name="差_教师绩效工资测算表（离退休按各地上报数测算）2009年1月1日" xfId="222"/>
    <cellStyle name="20% - 强调文字颜色 6 6 7" xfId="223"/>
    <cellStyle name="强调文字颜色 4 5 5" xfId="224"/>
    <cellStyle name="40% - 强调文字颜色 6 4 8" xfId="225"/>
    <cellStyle name="强调文字颜色 3 6 4" xfId="226"/>
    <cellStyle name="20% - 强调文字颜色 6 6 8" xfId="227"/>
    <cellStyle name="检查单元格 9" xfId="228"/>
    <cellStyle name="40% - 强调文字颜色 5 9" xfId="229"/>
    <cellStyle name="好_云南省2008年转移支付测算——州市本级考核部分及政策性测算" xfId="230"/>
    <cellStyle name="20% - 强调文字颜色 5 12" xfId="231"/>
    <cellStyle name="强调文字颜色 4 4 3" xfId="232"/>
    <cellStyle name="20% - 强调文字颜色 1 7 3" xfId="233"/>
    <cellStyle name="60% - 强调文字颜色 1 3 4" xfId="234"/>
    <cellStyle name="注释 13" xfId="235"/>
    <cellStyle name="警告文本 10" xfId="236"/>
    <cellStyle name="Accent2 6" xfId="237"/>
    <cellStyle name="40% - 强调文字颜色 2 3" xfId="238"/>
    <cellStyle name="20% - 强调文字颜色 2 5" xfId="239"/>
    <cellStyle name="20% - 强调文字颜色 6 5 6" xfId="240"/>
    <cellStyle name="20% - 强调文字颜色 1 7 7" xfId="241"/>
    <cellStyle name="40% - 强调文字颜色 4 5 2" xfId="242"/>
    <cellStyle name="60% - 强调文字颜色 1 3 8" xfId="243"/>
    <cellStyle name="40% - 强调文字颜色 1 5 7" xfId="244"/>
    <cellStyle name="60% - 强调文字颜色 4 3 2" xfId="245"/>
    <cellStyle name="计算 13" xfId="246"/>
    <cellStyle name="60% - 强调文字颜色 1 3 7" xfId="247"/>
    <cellStyle name="20% - 强调文字颜色 1 7 6" xfId="248"/>
    <cellStyle name="警告文本 14" xfId="249"/>
    <cellStyle name="20% - 强调文字颜色 4 11" xfId="250"/>
    <cellStyle name="Accent5 - 40% 4" xfId="251"/>
    <cellStyle name="40% - 强调文字颜色 2 6 5" xfId="252"/>
    <cellStyle name="汇总 3 6" xfId="253"/>
    <cellStyle name="60% - 强调文字颜色 1 7 4" xfId="254"/>
    <cellStyle name="好_530623_2006年县级财政报表附表" xfId="255"/>
    <cellStyle name="60% - 强调文字颜色 4 5 4" xfId="256"/>
    <cellStyle name="40% - 强调文字颜色 4 7 4" xfId="257"/>
    <cellStyle name="强调文字颜色 4 3 4" xfId="258"/>
    <cellStyle name="60% - 强调文字颜色 6 6 4" xfId="259"/>
    <cellStyle name="40% - 强调文字颜色 6 8 4" xfId="260"/>
    <cellStyle name="检查单元格 4 5" xfId="261"/>
    <cellStyle name="Accent3 - 60% 2" xfId="262"/>
    <cellStyle name="Accent1 - 20% 2" xfId="263"/>
    <cellStyle name="强调文字颜色 3 3 7" xfId="264"/>
    <cellStyle name="强调文字颜色 2 7 2" xfId="265"/>
    <cellStyle name="40% - 强调文字颜色 5 5 6" xfId="266"/>
    <cellStyle name="20% - 强调文字颜色 4 8 5" xfId="267"/>
    <cellStyle name="60% - 强调文字颜色 4 4 6" xfId="268"/>
    <cellStyle name="40% - 强调文字颜色 4 6 5" xfId="269"/>
    <cellStyle name="Accent5 - 60% 4" xfId="270"/>
    <cellStyle name="强调文字颜色 4 7 7" xfId="271"/>
    <cellStyle name="60% - 强调文字颜色 1 6 5" xfId="272"/>
    <cellStyle name="40% - 强调文字颜色 1 8 5" xfId="273"/>
    <cellStyle name="40% - 强调文字颜色 3 5 3" xfId="274"/>
    <cellStyle name="好_下半年禁吸戒毒经费1000万元" xfId="275"/>
    <cellStyle name="Accent2 - 20%" xfId="276"/>
    <cellStyle name="60% - 强调文字颜色 5 8 3" xfId="277"/>
    <cellStyle name="差 2 8" xfId="278"/>
    <cellStyle name="_ET_STYLE_NoName_00__Book1_2" xfId="279"/>
    <cellStyle name="60% - 强调文字颜色 2 5" xfId="280"/>
    <cellStyle name="40% - Accent3" xfId="281"/>
    <cellStyle name="强调文字颜色 3 2 8" xfId="282"/>
    <cellStyle name="好_奖励补助测算7.25 (version 1) (version 1)" xfId="283"/>
    <cellStyle name="适中 4_Book1" xfId="284"/>
    <cellStyle name="好_云南省2008年中小学教职工情况（教育厅提供20090101加工整理）" xfId="285"/>
    <cellStyle name="强调文字颜色 5 5 2" xfId="286"/>
    <cellStyle name="计算 7" xfId="287"/>
    <cellStyle name="适中 13" xfId="288"/>
    <cellStyle name="强调文字颜色 5 2" xfId="289"/>
    <cellStyle name="40% - 强调文字颜色 4 8 6" xfId="290"/>
    <cellStyle name="60% - 强调文字颜色 4 6 6" xfId="291"/>
    <cellStyle name="差_城建部门" xfId="292"/>
    <cellStyle name="60% - 强调文字颜色 2 7 4" xfId="293"/>
    <cellStyle name="60% - Accent4" xfId="294"/>
    <cellStyle name="60% - 强调文字颜色 6 7 6" xfId="295"/>
    <cellStyle name="Normal_!!!GO" xfId="296"/>
    <cellStyle name="40% - 强调文字颜色 4 3_Book1" xfId="297"/>
    <cellStyle name="链接单元格 6 3" xfId="298"/>
    <cellStyle name="强调文字颜色 5 7 7" xfId="299"/>
    <cellStyle name="40% - 强调文字颜色 5 10" xfId="300"/>
    <cellStyle name="差_指标五" xfId="301"/>
    <cellStyle name="Accent1 - 20% 7" xfId="302"/>
    <cellStyle name="60% - 强调文字颜色 1 9" xfId="303"/>
    <cellStyle name="强调文字颜色 6 6 3" xfId="304"/>
    <cellStyle name="适中 4" xfId="305"/>
    <cellStyle name="解释性文本 8 4" xfId="306"/>
    <cellStyle name="适中 8 7" xfId="307"/>
    <cellStyle name="20% - 强调文字颜色 3 3 6" xfId="308"/>
    <cellStyle name="60% - 强调文字颜色 4 7 5" xfId="309"/>
    <cellStyle name="汇总 8" xfId="310"/>
    <cellStyle name="40% - 强调文字颜色 4 5 4" xfId="311"/>
    <cellStyle name="Accent3 - 60% 5" xfId="312"/>
    <cellStyle name="检查单元格 11" xfId="313"/>
    <cellStyle name="60% - 强调文字颜色 1 8 7" xfId="314"/>
    <cellStyle name="Accent5 4" xfId="315"/>
    <cellStyle name="Accent5 2" xfId="316"/>
    <cellStyle name="强调文字颜色 5 5 3" xfId="317"/>
    <cellStyle name="60% - 强调文字颜色 2 2_Book1" xfId="318"/>
    <cellStyle name="40% - 强调文字颜色 2 4_Book1" xfId="319"/>
    <cellStyle name="PSSpacer" xfId="320"/>
    <cellStyle name="常规 10 4" xfId="321"/>
    <cellStyle name="汇总 2 2" xfId="322"/>
    <cellStyle name="6mal" xfId="323"/>
    <cellStyle name="Accent2 - 60% 6" xfId="324"/>
    <cellStyle name="链接单元格 15" xfId="325"/>
    <cellStyle name="常规 10 3" xfId="326"/>
    <cellStyle name="60% - 强调文字颜色 1 8 6" xfId="327"/>
    <cellStyle name="汇总 4 8" xfId="328"/>
    <cellStyle name="60% - 强调文字颜色 2 8 3" xfId="329"/>
    <cellStyle name="Accent6 4" xfId="330"/>
    <cellStyle name="计算 2 3" xfId="331"/>
    <cellStyle name="检查单元格 5 5" xfId="332"/>
    <cellStyle name="60% - 强调文字颜色 6 7 4" xfId="333"/>
    <cellStyle name="60% - 强调文字颜色 4 7 6" xfId="334"/>
    <cellStyle name="标题 2 6 4" xfId="335"/>
    <cellStyle name="适中 6 2" xfId="336"/>
    <cellStyle name="汇总 6 6" xfId="337"/>
    <cellStyle name="强调文字颜色 1 2 4" xfId="338"/>
    <cellStyle name="适中 11" xfId="339"/>
    <cellStyle name="差_奖励补助测算7.25 (version 1) (version 1)" xfId="340"/>
    <cellStyle name="Accent3 - 60% 3" xfId="341"/>
    <cellStyle name="20% - 强调文字颜色 6 4" xfId="342"/>
    <cellStyle name="分级显示行_1_13区汇总" xfId="343"/>
    <cellStyle name="40% - 强调文字颜色 1 2" xfId="344"/>
    <cellStyle name="标题 2 8 3" xfId="345"/>
    <cellStyle name="60% - 强调文字颜色 4 7" xfId="346"/>
    <cellStyle name="强调文字颜色 6 2 8" xfId="347"/>
    <cellStyle name="60% - 强调文字颜色 1 7 8" xfId="348"/>
    <cellStyle name="_ET_STYLE_NoName_00__Book1" xfId="349"/>
    <cellStyle name="40% - 强调文字颜色 5 8" xfId="350"/>
    <cellStyle name="40% - 强调文字颜色 6 10" xfId="351"/>
    <cellStyle name="20% - 强调文字颜色 1 3" xfId="352"/>
    <cellStyle name="60% - 强调文字颜色 1 4_Book1" xfId="353"/>
    <cellStyle name="汇总 8 7" xfId="354"/>
    <cellStyle name="强调文字颜色 1 4 5" xfId="355"/>
    <cellStyle name="ColLevel_0" xfId="356"/>
    <cellStyle name="强调文字颜色 4 3 3" xfId="357"/>
    <cellStyle name="差_汇总" xfId="358"/>
    <cellStyle name="好 6 3" xfId="359"/>
    <cellStyle name="常规 2 3" xfId="360"/>
    <cellStyle name="汇总 4 4" xfId="361"/>
    <cellStyle name="60% - 强调文字颜色 1 8 2" xfId="362"/>
    <cellStyle name="Explanatory Text" xfId="363"/>
    <cellStyle name="注释 7 6" xfId="364"/>
    <cellStyle name="差_春熙路涉校案件报表7月" xfId="365"/>
    <cellStyle name="好 7 5" xfId="366"/>
    <cellStyle name="常规 3 5" xfId="367"/>
    <cellStyle name="60% - 强调文字颜色 4 8" xfId="368"/>
    <cellStyle name="适中 15" xfId="369"/>
    <cellStyle name="强调文字颜色 5 4" xfId="370"/>
    <cellStyle name="常规_2006年预算调整表（讨论方案1）_20151024  2015年市直调整预算收支总表" xfId="371"/>
    <cellStyle name="强调文字颜色 5 4 3" xfId="372"/>
    <cellStyle name="适中 12" xfId="373"/>
    <cellStyle name="20% - 强调文字颜色 6 3 4" xfId="374"/>
    <cellStyle name="Accent4 5" xfId="375"/>
    <cellStyle name="40% - 强调文字颜色 3 5 4" xfId="376"/>
    <cellStyle name="20% - 强调文字颜色 3 7 4" xfId="377"/>
    <cellStyle name="60% - 强调文字颜色 3 3 5" xfId="378"/>
    <cellStyle name="20% - 强调文字颜色 3 7 5" xfId="379"/>
    <cellStyle name="60% - 强调文字颜色 3 3 6" xfId="380"/>
    <cellStyle name="40% - 强调文字颜色 3 5 5" xfId="381"/>
    <cellStyle name="计算 8 2" xfId="382"/>
    <cellStyle name="Input" xfId="383"/>
    <cellStyle name="注释 4 8" xfId="384"/>
    <cellStyle name="Accent5 - 20%" xfId="385"/>
    <cellStyle name="强调文字颜色 6 6 4" xfId="386"/>
    <cellStyle name="适中 5" xfId="387"/>
    <cellStyle name="常规 11 3" xfId="388"/>
    <cellStyle name="强调文字颜色 6 5 6" xfId="389"/>
    <cellStyle name="40% - 强调文字颜色 2 15" xfId="390"/>
    <cellStyle name="适中 5 2" xfId="391"/>
    <cellStyle name="标题 2 5 4" xfId="392"/>
    <cellStyle name="好 2 3" xfId="393"/>
    <cellStyle name="强调文字颜色 1 15" xfId="394"/>
    <cellStyle name="警告文本 3 6" xfId="395"/>
    <cellStyle name="差 5 2" xfId="396"/>
    <cellStyle name="标题 1 4" xfId="397"/>
    <cellStyle name="20% - 强调文字颜色 4 8 8" xfId="398"/>
    <cellStyle name="New Times Roman" xfId="399"/>
    <cellStyle name="_市直2012年1-9月66600万元预测" xfId="400"/>
    <cellStyle name="强调文字颜色 2 7 5" xfId="401"/>
    <cellStyle name="差 12" xfId="402"/>
    <cellStyle name="标题 2 3 7" xfId="403"/>
    <cellStyle name="适中 3 5" xfId="404"/>
    <cellStyle name="百分比 3" xfId="405"/>
    <cellStyle name="60% - 强调文字颜色 4 5 2" xfId="406"/>
    <cellStyle name="40% - 强调文字颜色 1 7 7" xfId="407"/>
    <cellStyle name="40% - 强调文字颜色 4 7 2" xfId="408"/>
    <cellStyle name="60% - 强调文字颜色 1 5 8" xfId="409"/>
    <cellStyle name="强调文字颜色 4 6 6" xfId="410"/>
    <cellStyle name="链接单元格 2 5" xfId="411"/>
    <cellStyle name="常规_全区社保" xfId="412"/>
    <cellStyle name="60% - 强调文字颜色 6 8 6" xfId="413"/>
    <cellStyle name="Check Cell" xfId="414"/>
    <cellStyle name="60% - 强调文字颜色 5 4 7" xfId="415"/>
    <cellStyle name="20% - 强调文字颜色 5 8 6" xfId="416"/>
    <cellStyle name="40% - 强调文字颜色 5 6 7" xfId="417"/>
    <cellStyle name="强调文字颜色 2 8 3" xfId="418"/>
    <cellStyle name="60% - 强调文字颜色 4 5 6" xfId="419"/>
    <cellStyle name="40% - 强调文字颜色 4 7 6" xfId="420"/>
    <cellStyle name="差_2009年一般性转移支付标准工资_奖励补助测算7.23" xfId="421"/>
    <cellStyle name="输出 6 5" xfId="422"/>
    <cellStyle name="强调 1 7" xfId="423"/>
    <cellStyle name="标题 2 4 3" xfId="424"/>
    <cellStyle name="差 4" xfId="425"/>
    <cellStyle name="钎霖_4岿角利" xfId="426"/>
    <cellStyle name="40% - 强调文字颜色 4 5" xfId="427"/>
    <cellStyle name="强调文字颜色 4 2_Book1" xfId="428"/>
    <cellStyle name="20% - 强调文字颜色 4 7" xfId="429"/>
    <cellStyle name="警告文本 7 7" xfId="430"/>
    <cellStyle name="Accent3 - 40% 4" xfId="431"/>
    <cellStyle name="40% - 强调文字颜色 2 5 3" xfId="432"/>
    <cellStyle name="20% - 强调文字颜色 2 7 3" xfId="433"/>
    <cellStyle name="60% - 强调文字颜色 2 3 4" xfId="434"/>
    <cellStyle name="60% - 强调文字颜色 2 3 3" xfId="435"/>
    <cellStyle name="输出 6 8" xfId="436"/>
    <cellStyle name="20% - 强调文字颜色 2 7 2" xfId="437"/>
    <cellStyle name="好_Book1_1_Book1_1" xfId="438"/>
    <cellStyle name="警告文本 7 6" xfId="439"/>
    <cellStyle name="20% - 强调文字颜色 1 8 3" xfId="440"/>
    <cellStyle name="60% - 强调文字颜色 1 4 4" xfId="441"/>
    <cellStyle name="标题 6" xfId="442"/>
    <cellStyle name="20% - 强调文字颜色 6 4 6" xfId="443"/>
    <cellStyle name="40% - 强调文字颜色 6 2 6" xfId="444"/>
    <cellStyle name="强调文字颜色 3 4 2" xfId="445"/>
    <cellStyle name="20% - 强调文字颜色 1 13" xfId="446"/>
    <cellStyle name="40% - 强调文字颜色 6 7 8" xfId="447"/>
    <cellStyle name="20% - 强调文字颜色 1 3 2" xfId="448"/>
    <cellStyle name="强调文字颜色 2 8" xfId="449"/>
    <cellStyle name="40% - 强调文字颜色 3 15" xfId="450"/>
    <cellStyle name="40% - 强调文字颜色 1 7 8" xfId="451"/>
    <cellStyle name="60% - 强调文字颜色 4 5 3" xfId="452"/>
    <cellStyle name="60% - 强调文字颜色 3 5 2" xfId="453"/>
    <cellStyle name="检查单元格 6 4" xfId="454"/>
    <cellStyle name="计算 3 2" xfId="455"/>
    <cellStyle name="60% - 强调文字颜色 6 8 3" xfId="456"/>
    <cellStyle name="解释性文本 5 8" xfId="457"/>
    <cellStyle name="注释 5 3" xfId="458"/>
    <cellStyle name="40% - 强调文字颜色 2 8" xfId="459"/>
    <cellStyle name="60% - 强调文字颜色 2 6" xfId="460"/>
    <cellStyle name="40% - Accent4" xfId="461"/>
    <cellStyle name="好_Book1_2 2" xfId="462"/>
    <cellStyle name="标题 2 7 7" xfId="463"/>
    <cellStyle name="适中 7 5" xfId="464"/>
    <cellStyle name="20% - 强调文字颜色 3 2 4" xfId="465"/>
    <cellStyle name="输出 3 5" xfId="466"/>
    <cellStyle name="20% - 强调文字颜色 1 2_Book1" xfId="467"/>
    <cellStyle name="40% - 强调文字颜色 1 8 8" xfId="468"/>
    <cellStyle name="60% - 强调文字颜色 4 6 3" xfId="469"/>
    <cellStyle name="60% - 强调文字颜色 1 6 8" xfId="470"/>
    <cellStyle name="40% - 强调文字颜色 4 8 2" xfId="471"/>
    <cellStyle name="Accent4 - 40% 7" xfId="472"/>
    <cellStyle name="输入 2 4" xfId="473"/>
    <cellStyle name="解释性文本 8 6" xfId="474"/>
    <cellStyle name="常规_Book3" xfId="475"/>
    <cellStyle name="40% - 强调文字颜色 1 4 5" xfId="476"/>
    <cellStyle name="60% - 强调文字颜色 1 2 4" xfId="477"/>
    <cellStyle name="20% - 强调文字颜色 1 6 3" xfId="478"/>
    <cellStyle name="40% - 强调文字颜色 1 4 4" xfId="479"/>
    <cellStyle name="40% - 强调文字颜色 6 3_Book1" xfId="480"/>
    <cellStyle name="20% - 强调文字颜色 1 6 4" xfId="481"/>
    <cellStyle name="60% - 强调文字颜色 1 2 5" xfId="482"/>
    <cellStyle name="强调文字颜色 1 7 7" xfId="483"/>
    <cellStyle name="强调文字颜色 3 7" xfId="484"/>
    <cellStyle name="差_下半年禁吸戒毒经费1000万元" xfId="485"/>
    <cellStyle name="20% - 强调文字颜色 4 2 3" xfId="486"/>
    <cellStyle name="Accent5 - 60%" xfId="487"/>
    <cellStyle name="注释 8 8" xfId="488"/>
    <cellStyle name="好_2008云南省分县市中小学教职工统计表（教育厅提供）" xfId="489"/>
    <cellStyle name="常规 6 3" xfId="490"/>
    <cellStyle name="标题 2 5 2" xfId="491"/>
    <cellStyle name="40% - 强调文字颜色 2 13" xfId="492"/>
    <cellStyle name="输入 3 3" xfId="493"/>
    <cellStyle name="标题1" xfId="494"/>
    <cellStyle name="60% - 强调文字颜色 4 6 2" xfId="495"/>
    <cellStyle name="40% - 强调文字颜色 1 8 7" xfId="496"/>
    <cellStyle name="好_2006年分析表" xfId="497"/>
    <cellStyle name="强调 2 6" xfId="498"/>
    <cellStyle name="强调文字颜色 3 3 2" xfId="499"/>
    <cellStyle name="20% - 强调文字颜色 5 4 5" xfId="500"/>
    <cellStyle name="40% - 强调文字颜色 5 2 5" xfId="501"/>
    <cellStyle name="好 6 7" xfId="502"/>
    <cellStyle name="常规 2 7" xfId="503"/>
    <cellStyle name="20% - 强调文字颜色 5 10" xfId="504"/>
    <cellStyle name="20% - 强调文字颜色 3 12" xfId="505"/>
    <cellStyle name="标题 4 4" xfId="506"/>
    <cellStyle name="强调文字颜色 2 2 8" xfId="507"/>
    <cellStyle name="20% - 强调文字颜色 5 2 8" xfId="508"/>
    <cellStyle name="差_2009年一般性转移支付标准工资_地方配套按人均增幅控制8.31（调整结案率后）xl" xfId="509"/>
    <cellStyle name="链接单元格 2" xfId="510"/>
    <cellStyle name="汇总 2 3" xfId="511"/>
    <cellStyle name="常规 10 5" xfId="512"/>
    <cellStyle name="解释性文本 7 3" xfId="513"/>
    <cellStyle name="好 3 3" xfId="514"/>
    <cellStyle name="链接单元格 6 4" xfId="515"/>
    <cellStyle name="解释性文本 5" xfId="516"/>
    <cellStyle name="60% - 强调文字颜色 2 14" xfId="517"/>
    <cellStyle name="40% - 强调文字颜色 5 8 6" xfId="518"/>
    <cellStyle name="适中 5 4" xfId="519"/>
    <cellStyle name="标题 2 5 6" xfId="520"/>
    <cellStyle name="_附件3-2政府部门项目基本情况表-汇总" xfId="521"/>
    <cellStyle name="常规 6 7" xfId="522"/>
    <cellStyle name="Accent1 3" xfId="523"/>
    <cellStyle name="60% - 强调文字颜色 5 5 7" xfId="524"/>
    <cellStyle name="强调文字颜色 1 8 5" xfId="525"/>
    <cellStyle name="60% - 强调文字颜色 3 5 8" xfId="526"/>
    <cellStyle name="40% - 强调文字颜色 6 7 2" xfId="527"/>
    <cellStyle name="注释 7 4" xfId="528"/>
    <cellStyle name="强调文字颜色 4 6 7" xfId="529"/>
    <cellStyle name="标题 2 3" xfId="530"/>
    <cellStyle name="60% - 强调文字颜色 4 5 8" xfId="531"/>
    <cellStyle name="60% - 强调文字颜色 4 14" xfId="532"/>
    <cellStyle name="强调文字颜色 2 8 5" xfId="533"/>
    <cellStyle name="20% - 强调文字颜色 4 6" xfId="534"/>
    <cellStyle name="60% - 强调文字颜色 4 2" xfId="535"/>
    <cellStyle name="强调文字颜色 6 2 3" xfId="536"/>
    <cellStyle name="强调文字颜色 6 3 3" xfId="537"/>
    <cellStyle name="60% - 强调文字颜色 5 2" xfId="538"/>
    <cellStyle name="汇总 7 6" xfId="539"/>
    <cellStyle name="强调文字颜色 1 3 4" xfId="540"/>
    <cellStyle name="60% - 强调文字颜色 3 6 4" xfId="541"/>
    <cellStyle name="40% - 强调文字颜色 2 8 3" xfId="542"/>
    <cellStyle name="60% - 强调文字颜色 2 6 3" xfId="543"/>
    <cellStyle name="20% - 强调文字颜色 1 2" xfId="544"/>
    <cellStyle name="常规_Sheet1_2011年市直组织收入表" xfId="545"/>
    <cellStyle name="强调文字颜色 6 8 2" xfId="546"/>
    <cellStyle name="好_财政支出对上级的依赖程度" xfId="547"/>
    <cellStyle name="60% - 强调文字颜色 3 8" xfId="548"/>
    <cellStyle name="20% - 强调文字颜色 5 4 3" xfId="549"/>
    <cellStyle name="好 6 5" xfId="550"/>
    <cellStyle name="常规 2 5" xfId="551"/>
    <cellStyle name="解释性文本 2 6" xfId="552"/>
    <cellStyle name="40% - 强调文字颜色 3 7 6" xfId="553"/>
    <cellStyle name="差_2008年县级公安保障标准落实奖励经费分配测算" xfId="554"/>
    <cellStyle name="60% - 强调文字颜色 5 11" xfId="555"/>
    <cellStyle name="常规 3 3" xfId="556"/>
    <cellStyle name="好 7 3" xfId="557"/>
    <cellStyle name="输入 4 3" xfId="558"/>
    <cellStyle name="差 8 5" xfId="559"/>
    <cellStyle name="20% - 强调文字颜色 2 8" xfId="560"/>
    <cellStyle name="40% - 强调文字颜色 2 6" xfId="561"/>
    <cellStyle name="60% - 强调文字颜色 2 4" xfId="562"/>
    <cellStyle name="40% - Accent2" xfId="563"/>
    <cellStyle name="汇总 2 6" xfId="564"/>
    <cellStyle name="链接单元格 5" xfId="565"/>
    <cellStyle name="Accent2 - 40% 3" xfId="566"/>
    <cellStyle name="强调文字颜色 2 6" xfId="567"/>
    <cellStyle name="输入 3 2" xfId="568"/>
    <cellStyle name="强调文字颜色 4 2 8" xfId="569"/>
    <cellStyle name="好 7 6" xfId="570"/>
    <cellStyle name="Accent5 - 20% 2" xfId="571"/>
    <cellStyle name="常规 3 6" xfId="572"/>
    <cellStyle name="链接单元格 8 2" xfId="573"/>
    <cellStyle name="输入 2" xfId="574"/>
    <cellStyle name="20% - 强调文字颜色 2 8 8" xfId="575"/>
    <cellStyle name="40% - 强调文字颜色 5 6 3" xfId="576"/>
    <cellStyle name="注释 7 7" xfId="577"/>
    <cellStyle name="60% - 强调文字颜色 2 8 5" xfId="578"/>
    <cellStyle name="Accent4 - 40% 3" xfId="579"/>
    <cellStyle name="40% - 强调文字颜色 4 3" xfId="580"/>
    <cellStyle name="常规 17" xfId="581"/>
    <cellStyle name="输入 2 7" xfId="582"/>
    <cellStyle name="60% - 强调文字颜色 5 3 4" xfId="583"/>
    <cellStyle name="好_文体广播部门" xfId="584"/>
    <cellStyle name="20% - 强调文字颜色 5 7 3" xfId="585"/>
    <cellStyle name="Accent4 3" xfId="586"/>
    <cellStyle name="60% - 强调文字颜色 5 8 7" xfId="587"/>
    <cellStyle name="差_2006年在职人员情况" xfId="588"/>
    <cellStyle name="强调文字颜色 3 5 7" xfId="589"/>
    <cellStyle name="Accent1 - 60% 3" xfId="590"/>
    <cellStyle name="注释 9" xfId="591"/>
    <cellStyle name="Accent1 - 40% 7" xfId="592"/>
    <cellStyle name="强调文字颜色 3 8 6" xfId="593"/>
    <cellStyle name="40% - 强调文字颜色 6 2 3" xfId="594"/>
    <cellStyle name="部门" xfId="595"/>
    <cellStyle name="差_2009年一般性转移支付标准工资_奖励补助测算7.25 (version 1) (version 1)" xfId="596"/>
    <cellStyle name="常规_10玉东" xfId="597"/>
    <cellStyle name="20% - 强调文字颜色 3 4 8" xfId="598"/>
    <cellStyle name="链接单元格 4 3" xfId="599"/>
    <cellStyle name="20% - 强调文字颜色 3 8 4" xfId="600"/>
    <cellStyle name="_Book1_4" xfId="601"/>
    <cellStyle name="60% - 强调文字颜色 3 4 5" xfId="602"/>
    <cellStyle name="60% - 强调文字颜色 3 3" xfId="603"/>
    <cellStyle name="20% - 强调文字颜色 3 7" xfId="604"/>
    <cellStyle name="Accent5 - 20% 3" xfId="605"/>
    <cellStyle name="好 7 7" xfId="606"/>
    <cellStyle name="常规 3 7" xfId="607"/>
    <cellStyle name="20% - 强调文字颜色 5 5 5" xfId="608"/>
    <cellStyle name="检查单元格 15" xfId="609"/>
    <cellStyle name="强调文字颜色 6 2 5" xfId="610"/>
    <cellStyle name="60% - 强调文字颜色 4 4" xfId="611"/>
    <cellStyle name="好 2_Book1" xfId="612"/>
    <cellStyle name="好_Book1_1" xfId="613"/>
    <cellStyle name="Accent4 - 40%" xfId="614"/>
    <cellStyle name="强调 1 3" xfId="615"/>
    <cellStyle name="计算 4 7" xfId="616"/>
    <cellStyle name="20% - 强调文字颜色 5 8 4" xfId="617"/>
    <cellStyle name="60% - 强调文字颜色 5 4 5" xfId="618"/>
    <cellStyle name="40% - 强调文字颜色 5 6 4" xfId="619"/>
    <cellStyle name="60% - 强调文字颜色 5 4 4" xfId="620"/>
    <cellStyle name="20% - 强调文字颜色 5 8 3" xfId="621"/>
    <cellStyle name="输入 2_Book1" xfId="622"/>
    <cellStyle name="20% - 强调文字颜色 3 2" xfId="623"/>
    <cellStyle name="链接单元格 2 7" xfId="624"/>
    <cellStyle name="40% - 强调文字颜色 6 8 8" xfId="625"/>
    <cellStyle name="Accent2 - 20% 2" xfId="626"/>
    <cellStyle name="强调文字颜色 3 2 6" xfId="627"/>
    <cellStyle name="链接单元格 5 8" xfId="628"/>
    <cellStyle name="好 2 7" xfId="629"/>
    <cellStyle name="20% - 强调文字颜色 5 8" xfId="630"/>
    <cellStyle name="40% - 强调文字颜色 5 6" xfId="631"/>
    <cellStyle name="60% - 强调文字颜色 5 4" xfId="632"/>
    <cellStyle name="强调文字颜色 6 3 5" xfId="633"/>
    <cellStyle name="强调文字颜色 2 2 7" xfId="634"/>
    <cellStyle name="差_下半年禁毒办案经费分配2544.3万元" xfId="635"/>
    <cellStyle name="60% - 强调文字颜色 3 6 6" xfId="636"/>
    <cellStyle name="差_不用软件计算9.1不考虑经费管理评价xl" xfId="637"/>
    <cellStyle name="60% - 强调文字颜色 6 8" xfId="638"/>
    <cellStyle name="Accent1 - 60% 6" xfId="639"/>
    <cellStyle name="40% - 强调文字颜色 5 13" xfId="640"/>
    <cellStyle name="60% - 强调文字颜色 4 4_Book1" xfId="641"/>
    <cellStyle name="20% - 强调文字颜色 5 8 5" xfId="642"/>
    <cellStyle name="60% - 强调文字颜色 5 4 6" xfId="643"/>
    <cellStyle name="40% - 强调文字颜色 5 6 5" xfId="644"/>
    <cellStyle name="强调文字颜色 3 7 2" xfId="645"/>
    <cellStyle name="40% - 强调文字颜色 6 5 6" xfId="646"/>
    <cellStyle name="标题 2 2 3" xfId="647"/>
    <cellStyle name="输入 7 6" xfId="648"/>
    <cellStyle name="差 2 6" xfId="649"/>
    <cellStyle name="20% - 强调文字颜色 3 6 5" xfId="650"/>
    <cellStyle name="60% - 强调文字颜色 3 2 6" xfId="651"/>
    <cellStyle name="强调文字颜色 1 5 2" xfId="652"/>
    <cellStyle name="40% - 强调文字颜色 4 3 6" xfId="653"/>
    <cellStyle name="20% - 强调文字颜色 5 4 7" xfId="654"/>
    <cellStyle name="强调文字颜色 3 3 4" xfId="655"/>
    <cellStyle name="40% - 强调文字颜色 5 2 7" xfId="656"/>
    <cellStyle name="强调文字颜色 2 4 3" xfId="657"/>
    <cellStyle name="20% - 强调文字颜色 4 5 6" xfId="658"/>
    <cellStyle name="60% - 强调文字颜色 3 8 5" xfId="659"/>
    <cellStyle name="60% - 强调文字颜色 3 8 2" xfId="660"/>
    <cellStyle name="Accent6 5" xfId="661"/>
    <cellStyle name="per.style" xfId="662"/>
    <cellStyle name="适中 8" xfId="663"/>
    <cellStyle name="输出 4" xfId="664"/>
    <cellStyle name="寘嬫愗傝 [0.00]_Region Orders (2)" xfId="665"/>
    <cellStyle name="警告文本 3 3" xfId="666"/>
    <cellStyle name="强调文字颜色 2 4 7" xfId="667"/>
    <cellStyle name="强调文字颜色 1 12" xfId="668"/>
    <cellStyle name="40% - 强调文字颜色 6 5 2" xfId="669"/>
    <cellStyle name="60% - 强调文字颜色 3 3 8" xfId="670"/>
    <cellStyle name="20% - 强调文字颜色 3 7 7" xfId="671"/>
    <cellStyle name="20% - 强调文字颜色 6 7 2" xfId="672"/>
    <cellStyle name="40% - 强调文字颜色 3 5 8" xfId="673"/>
    <cellStyle name="差_2、土地面积、人口、粮食产量基本情况" xfId="674"/>
    <cellStyle name="60% - 强调文字颜色 6 3 3" xfId="675"/>
    <cellStyle name="20% - 强调文字颜色 3 7 8" xfId="676"/>
    <cellStyle name="40% - 强调文字颜色 6 5 3" xfId="677"/>
    <cellStyle name="20% - 强调文字颜色 6 3 8" xfId="678"/>
    <cellStyle name="标题 2 13" xfId="679"/>
    <cellStyle name="60% - 强调文字颜色 6 2_Book1" xfId="680"/>
    <cellStyle name="好_财政供养人员" xfId="681"/>
    <cellStyle name="40% - 强调文字颜色 6 5 4" xfId="682"/>
    <cellStyle name="20% - 强调文字颜色 6 7 3" xfId="683"/>
    <cellStyle name="no dec" xfId="684"/>
    <cellStyle name="60% - 强调文字颜色 6 3 4" xfId="685"/>
    <cellStyle name="强调文字颜色 6 4 8" xfId="686"/>
    <cellStyle name="60% - 强调文字颜色 6 7" xfId="687"/>
    <cellStyle name="好 6 2" xfId="688"/>
    <cellStyle name="常规 2 2" xfId="689"/>
    <cellStyle name="20% - 强调文字颜色 3 3 7" xfId="690"/>
    <cellStyle name="适中 8 8" xfId="691"/>
    <cellStyle name="40% - 强调文字颜色 2 2 6" xfId="692"/>
    <cellStyle name="20% - 强调文字颜色 2 4 6" xfId="693"/>
    <cellStyle name="Accent6 - 40% 6" xfId="694"/>
    <cellStyle name="强调 1" xfId="695"/>
    <cellStyle name="20% - 强调文字颜色 2 5 3" xfId="696"/>
    <cellStyle name="好_2009年一般性转移支付标准工资_奖励补助测算7.23" xfId="697"/>
    <cellStyle name="好 3 7" xfId="698"/>
    <cellStyle name="好 2" xfId="699"/>
    <cellStyle name="40% - 强调文字颜色 3 2_Book1" xfId="700"/>
    <cellStyle name="20% - 强调文字颜色 3 2 5" xfId="701"/>
    <cellStyle name="适中 7 6" xfId="702"/>
    <cellStyle name="标题 2 7 8" xfId="703"/>
    <cellStyle name="HEADING2" xfId="704"/>
    <cellStyle name="60% - 强调文字颜色 1 10" xfId="705"/>
    <cellStyle name="20% - 强调文字颜色 2 5 7" xfId="706"/>
    <cellStyle name="40% - 强调文字颜色 5 3 2" xfId="707"/>
    <cellStyle name="40% - 强调文字颜色 2 3 7" xfId="708"/>
    <cellStyle name="链接单元格 5 6" xfId="709"/>
    <cellStyle name="强调文字颜色 4 6 3" xfId="710"/>
    <cellStyle name="60% - 强调文字颜色 6 3 6" xfId="711"/>
    <cellStyle name="20% - 强调文字颜色 6 7 5" xfId="712"/>
    <cellStyle name="20% - 强调文字颜色 6 7 6" xfId="713"/>
    <cellStyle name="60% - 强调文字颜色 6 3 7" xfId="714"/>
    <cellStyle name="40% - 强调文字颜色 5 6 6" xfId="715"/>
    <cellStyle name="强调文字颜色 2 8 2" xfId="716"/>
    <cellStyle name="强调文字颜色 3 7 3" xfId="717"/>
    <cellStyle name="40% - 强调文字颜色 6 5 7" xfId="718"/>
    <cellStyle name="好_义务教育阶段教职工人数（教育厅提供最终）" xfId="719"/>
    <cellStyle name="强调文字颜色 4 6 4" xfId="720"/>
    <cellStyle name="20% - 强调文字颜色 4 4 6" xfId="721"/>
    <cellStyle name="Accent6 - 60% 6" xfId="722"/>
    <cellStyle name="强调文字颜色 6 8 8" xfId="723"/>
    <cellStyle name="警告文本 3 4" xfId="724"/>
    <cellStyle name="强调文字颜色 1 13" xfId="725"/>
    <cellStyle name="强调文字颜色 2 4 8" xfId="726"/>
    <cellStyle name="强调文字颜色 3 3_Book1" xfId="727"/>
    <cellStyle name="强调文字颜色 2 8 7" xfId="728"/>
    <cellStyle name="警告文本 7 3" xfId="729"/>
    <cellStyle name="适中 5 7" xfId="730"/>
    <cellStyle name="40% - 强调文字颜色 4 2 8" xfId="731"/>
    <cellStyle name="汇总 8 6" xfId="732"/>
    <cellStyle name="强调文字颜色 1 4 4" xfId="733"/>
    <cellStyle name="计算 6 4" xfId="734"/>
    <cellStyle name="40% - 强调文字颜色 3 3 7" xfId="735"/>
    <cellStyle name="20% - 强调文字颜色 2 2_Book1" xfId="736"/>
    <cellStyle name="40% - 强调文字颜色 4 4 2" xfId="737"/>
    <cellStyle name="60% - 强调文字颜色 1 2 8" xfId="738"/>
    <cellStyle name="20% - 强调文字颜色 1 6 7" xfId="739"/>
    <cellStyle name="20% - 强调文字颜色 6 2_Book1" xfId="740"/>
    <cellStyle name="差_义务教育阶段教职工人数（教育厅提供最终）" xfId="741"/>
    <cellStyle name="强调文字颜色 2 3" xfId="742"/>
    <cellStyle name="强调文字颜色 5 7 6" xfId="743"/>
    <cellStyle name="20% - 强调文字颜色 5 2 7" xfId="744"/>
    <cellStyle name="PSHeading" xfId="745"/>
    <cellStyle name="检查单元格 2" xfId="746"/>
    <cellStyle name="差 14" xfId="747"/>
    <cellStyle name="PSInt" xfId="748"/>
    <cellStyle name="解释性文本 8 5" xfId="749"/>
    <cellStyle name="20% - Accent6" xfId="750"/>
    <cellStyle name="Accent4 - 20% 2" xfId="751"/>
    <cellStyle name="20% - 强调文字颜色 4 2 8" xfId="752"/>
    <cellStyle name="注释 8 3" xfId="753"/>
    <cellStyle name="强调文字颜色 6 3 6" xfId="754"/>
    <cellStyle name="60% - 强调文字颜色 5 5" xfId="755"/>
    <cellStyle name="20% - 强调文字颜色 1 2 8" xfId="756"/>
    <cellStyle name="常规 14 3" xfId="757"/>
    <cellStyle name="_ET_STYLE_NoName_00__Book1_1_Book1" xfId="758"/>
    <cellStyle name="检查单元格 7 8" xfId="759"/>
    <cellStyle name="计算 4 6" xfId="760"/>
    <cellStyle name="20% - 强调文字颜色 3 13" xfId="761"/>
    <cellStyle name="强调文字颜色 5 6 3" xfId="762"/>
    <cellStyle name="40% - 强调文字颜色 4 14" xfId="763"/>
    <cellStyle name="差_地方配套按人均增幅控制8.30一般预算平均增幅、人均可用财力平均增幅两次控制、社会治安系数调整、案件数调整xl" xfId="764"/>
    <cellStyle name="强调文字颜色 5 7" xfId="765"/>
    <cellStyle name="20% - 强调文字颜色 4 4 3" xfId="766"/>
    <cellStyle name="Accent6 - 60% 3" xfId="767"/>
    <cellStyle name="20% - 强调文字颜色 5 6 8" xfId="768"/>
    <cellStyle name="强调文字颜色 3 5 5" xfId="769"/>
    <cellStyle name="40% - 强调文字颜色 5 4 8" xfId="770"/>
    <cellStyle name="强调文字颜色 2 6 4" xfId="771"/>
    <cellStyle name="Accent2 - 40% 4" xfId="772"/>
    <cellStyle name="计算 4 3" xfId="773"/>
    <cellStyle name="检查单元格 7 5" xfId="774"/>
    <cellStyle name="输出 5" xfId="775"/>
    <cellStyle name="适中 9" xfId="776"/>
    <cellStyle name="强调文字颜色 6 6 8" xfId="777"/>
    <cellStyle name="60% - 强调文字颜色 3 4_Book1" xfId="778"/>
    <cellStyle name="注释 2 2" xfId="779"/>
    <cellStyle name="20% - 强调文字颜色 5 4 4" xfId="780"/>
    <cellStyle name="40% - 强调文字颜色 5 2 4" xfId="781"/>
    <cellStyle name="好 6 6" xfId="782"/>
    <cellStyle name="常规 2 6" xfId="783"/>
    <cellStyle name="注释 6 7" xfId="784"/>
    <cellStyle name="强调文字颜色 4 15" xfId="785"/>
    <cellStyle name="差_2006年基础数据" xfId="786"/>
    <cellStyle name="警告文本 8 6" xfId="787"/>
    <cellStyle name="强调文字颜色 2 15" xfId="788"/>
    <cellStyle name="输出 13" xfId="789"/>
    <cellStyle name="强调文字颜色 1 6" xfId="790"/>
    <cellStyle name="强调文字颜色 6 8 3" xfId="791"/>
    <cellStyle name="汇总 14" xfId="792"/>
    <cellStyle name="20% - 强调文字颜色 2 3 8" xfId="793"/>
    <cellStyle name="40% - 强调文字颜色 2 2 8" xfId="794"/>
    <cellStyle name="20% - 强调文字颜色 5 4 2" xfId="795"/>
    <cellStyle name="链接单元格 4 2" xfId="796"/>
    <cellStyle name="20% - 强调文字颜色 4 6 6" xfId="797"/>
    <cellStyle name="60% - 强调文字颜色 4 2 7" xfId="798"/>
    <cellStyle name="20% - 强调文字颜色 6 14" xfId="799"/>
    <cellStyle name="40% - 强调文字颜色 1 4 2" xfId="800"/>
    <cellStyle name="20% - 强调文字颜色 1 6 2" xfId="801"/>
    <cellStyle name="60% - 强调文字颜色 1 2 3" xfId="802"/>
    <cellStyle name="60% - 强调文字颜色 1 2 2" xfId="803"/>
    <cellStyle name="烹拳 [0]_ +Foil &amp; -FOIL &amp; PAPER" xfId="804"/>
    <cellStyle name="20% - 强调文字颜色 6 7 4" xfId="805"/>
    <cellStyle name="60% - 强调文字颜色 6 3 5" xfId="806"/>
    <cellStyle name="20% - 强调文字颜色 6 4_Book1" xfId="807"/>
    <cellStyle name="注释 5 6" xfId="808"/>
    <cellStyle name="Accent2 - 20% 4" xfId="809"/>
    <cellStyle name="汇总 12" xfId="810"/>
    <cellStyle name="20% - 强调文字颜色 3 3 2" xfId="811"/>
    <cellStyle name="适中 8 3" xfId="812"/>
    <cellStyle name="标题 2 8 5" xfId="813"/>
    <cellStyle name="_201208" xfId="814"/>
    <cellStyle name="强调文字颜色 3 3 8" xfId="815"/>
    <cellStyle name="好_奖励补助测算5.24冯铸" xfId="816"/>
    <cellStyle name="40% - 强调文字颜色 5 7" xfId="817"/>
    <cellStyle name="20% - 强调文字颜色 5 9" xfId="818"/>
    <cellStyle name="常规_Sheet1" xfId="819"/>
    <cellStyle name="20% - 强调文字颜色 6 6 3" xfId="820"/>
    <cellStyle name="60% - 强调文字颜色 6 2 4" xfId="821"/>
    <cellStyle name="Accent4 - 60% 4" xfId="822"/>
    <cellStyle name="差_汇总-县级财政报表附表" xfId="823"/>
    <cellStyle name="60% - 强调文字颜色 4 8 6" xfId="824"/>
    <cellStyle name="60% - 强调文字颜色 1 6 7" xfId="825"/>
    <cellStyle name="强调文字颜色 6 2" xfId="826"/>
    <cellStyle name="强调文字颜色 3 11" xfId="827"/>
    <cellStyle name="60% - 强调文字颜色 6 5 2" xfId="828"/>
    <cellStyle name="解释性文本 2 7" xfId="829"/>
    <cellStyle name="40% - 强调文字颜色 3 7 7" xfId="830"/>
    <cellStyle name="好_2009年一般性转移支付标准工资_地方配套按人均增幅控制8.31（调整结案率后）xl" xfId="831"/>
    <cellStyle name="强调文字颜色 2 2 6" xfId="832"/>
    <cellStyle name="适中 2 8" xfId="833"/>
    <cellStyle name="40% - 强调文字颜色 2 6 2" xfId="834"/>
    <cellStyle name="差 6 4" xfId="835"/>
    <cellStyle name="强调文字颜色 5 5 5" xfId="836"/>
    <cellStyle name="Output" xfId="837"/>
    <cellStyle name="Accent2 - 60% 3" xfId="838"/>
    <cellStyle name="适中 4 6" xfId="839"/>
    <cellStyle name="标题 2 4 8" xfId="840"/>
    <cellStyle name="差 9" xfId="841"/>
    <cellStyle name="警告文本 6 2" xfId="842"/>
    <cellStyle name="输出 2_Book1" xfId="843"/>
    <cellStyle name="强调文字颜色 2 7 6" xfId="844"/>
    <cellStyle name="适中 7 4" xfId="845"/>
    <cellStyle name="标题 2 7 6" xfId="846"/>
    <cellStyle name="20% - 强调文字颜色 3 2 3" xfId="847"/>
    <cellStyle name="Accent2 - 60% 5" xfId="848"/>
    <cellStyle name="注释 2 6" xfId="849"/>
    <cellStyle name="输入 6 3" xfId="850"/>
    <cellStyle name="20% - 强调文字颜色 4 9" xfId="851"/>
    <cellStyle name="60% - 强调文字颜色 4 5" xfId="852"/>
    <cellStyle name="强调文字颜色 6 2 6" xfId="853"/>
    <cellStyle name="强调文字颜色 4 7 3" xfId="854"/>
    <cellStyle name="60% - 强调文字颜色 5 3 3" xfId="855"/>
    <cellStyle name="40% - 强调文字颜色 2 5 8" xfId="856"/>
    <cellStyle name="20% - 强调文字颜色 5 7 2" xfId="857"/>
    <cellStyle name="40% - 强调文字颜色 5 5 3" xfId="858"/>
    <cellStyle name="20% - 强调文字颜色 2 7 8" xfId="859"/>
    <cellStyle name="好_1110洱源县" xfId="860"/>
    <cellStyle name="60% - 强调文字颜色 2 3 8" xfId="861"/>
    <cellStyle name="20% - 强调文字颜色 2 7 7" xfId="862"/>
    <cellStyle name="40% - 强调文字颜色 5 5 2" xfId="863"/>
    <cellStyle name="好_云南农村义务教育统计表" xfId="864"/>
    <cellStyle name="好_奖励补助测算5.22测试" xfId="865"/>
    <cellStyle name="检查单元格 4 2" xfId="866"/>
    <cellStyle name="20% - 强调文字颜色 1 3 7" xfId="867"/>
    <cellStyle name="警告文本 4 2" xfId="868"/>
    <cellStyle name="强调文字颜色 2 5 6" xfId="869"/>
    <cellStyle name="差 6 7" xfId="870"/>
    <cellStyle name="20% - Accent2" xfId="871"/>
    <cellStyle name="20% - 强调文字颜色 3 15" xfId="872"/>
    <cellStyle name="差_地方配套按人均增幅控制8.30xl" xfId="873"/>
    <cellStyle name="注释 3 5" xfId="874"/>
    <cellStyle name="20% - 强调文字颜色 3 5 8" xfId="875"/>
    <cellStyle name="60% - 强调文字颜色 6 11" xfId="876"/>
    <cellStyle name="40% - 强调文字颜色 6 3 3" xfId="877"/>
    <cellStyle name="Accent2 - 60%" xfId="878"/>
    <cellStyle name="Accent3 - 40% 6" xfId="879"/>
    <cellStyle name="注释 6" xfId="880"/>
    <cellStyle name="检查单元格 7 7" xfId="881"/>
    <cellStyle name="计算 4 5" xfId="882"/>
    <cellStyle name="输出 7 2" xfId="883"/>
    <cellStyle name="警告文本 6 8" xfId="884"/>
    <cellStyle name="检查单元格 6 6" xfId="885"/>
    <cellStyle name="计算 3 4" xfId="886"/>
    <cellStyle name="差 8 4" xfId="887"/>
    <cellStyle name="20% - 强调文字颜色 1 8 5" xfId="888"/>
    <cellStyle name="60% - 强调文字颜色 1 4 6" xfId="889"/>
    <cellStyle name="输入 7 8" xfId="890"/>
    <cellStyle name="标题 2 2 5" xfId="891"/>
    <cellStyle name="适中 2 3" xfId="892"/>
    <cellStyle name="汇总 5 2" xfId="893"/>
    <cellStyle name="40% - 强调文字颜色 5 4 4" xfId="894"/>
    <cellStyle name="60% - 强调文字颜色 5 2 4" xfId="895"/>
    <cellStyle name="20% - 强调文字颜色 5 6 3" xfId="896"/>
    <cellStyle name="强调文字颜色 1 8 6" xfId="897"/>
    <cellStyle name="Accent3 - 60%" xfId="898"/>
    <cellStyle name="20% - 强调文字颜色 1 8 6" xfId="899"/>
    <cellStyle name="60% - 强调文字颜色 1 4 7" xfId="900"/>
    <cellStyle name="40% - 强调文字颜色 1 6 6" xfId="901"/>
    <cellStyle name="40% - 强调文字颜色 3 4" xfId="902"/>
    <cellStyle name="好 13" xfId="903"/>
    <cellStyle name="40% - 强调文字颜色 4 6 4" xfId="904"/>
    <cellStyle name="差_县级基础数据" xfId="905"/>
    <cellStyle name="Accent5 - 60% 3" xfId="906"/>
    <cellStyle name="40% - 强调文字颜色 4 8 7" xfId="907"/>
    <cellStyle name="警告文本 4 5" xfId="908"/>
    <cellStyle name="输入 3 6" xfId="909"/>
    <cellStyle name="适中 2 4" xfId="910"/>
    <cellStyle name="标题 2 2 6" xfId="911"/>
    <cellStyle name="60% - 强调文字颜色 6 3_Book1" xfId="912"/>
    <cellStyle name="差_检验表（调整后）" xfId="913"/>
    <cellStyle name="强调文字颜色 4 5 7" xfId="914"/>
    <cellStyle name="强调文字颜色 3 3 5" xfId="915"/>
    <cellStyle name="40% - 强调文字颜色 5 2 8" xfId="916"/>
    <cellStyle name="强调文字颜色 2 4 4" xfId="917"/>
    <cellStyle name="20% - 强调文字颜色 5 4 8" xfId="918"/>
    <cellStyle name="强调文字颜色 2 5" xfId="919"/>
    <cellStyle name="Accent2 - 40% 2" xfId="920"/>
    <cellStyle name="好_卫生部门" xfId="921"/>
    <cellStyle name="输入 7" xfId="922"/>
    <cellStyle name="标题 2 5 3" xfId="923"/>
    <cellStyle name="40% - 强调文字颜色 2 14" xfId="924"/>
    <cellStyle name="检查单元格 5 3" xfId="925"/>
    <cellStyle name="Mon閠aire [0]_!!!GO" xfId="926"/>
    <cellStyle name="Accent6 - 40% 5" xfId="927"/>
    <cellStyle name="20% - 强调文字颜色 2 4 5" xfId="928"/>
    <cellStyle name="解释性文本 2_Book1" xfId="929"/>
    <cellStyle name="强调文字颜色 2 2 4" xfId="930"/>
    <cellStyle name="20% - 强调文字颜色 6 5 5" xfId="931"/>
    <cellStyle name="强调文字颜色 4 4 2" xfId="932"/>
    <cellStyle name="20% - 强调文字颜色 5 11" xfId="933"/>
    <cellStyle name="强调文字颜色 1 2 8" xfId="934"/>
    <cellStyle name="强调 1 4" xfId="935"/>
    <cellStyle name="好_Book1_2" xfId="936"/>
    <cellStyle name="40% - 强调文字颜色 1 11" xfId="937"/>
    <cellStyle name="输入 5 3" xfId="938"/>
    <cellStyle name="强调文字颜色 4 7 2" xfId="939"/>
    <cellStyle name="40% - 强调文字颜色 6 6 5" xfId="940"/>
    <cellStyle name="检查单元格 2 6" xfId="941"/>
    <cellStyle name="60% - 强调文字颜色 4 3_Book1" xfId="942"/>
    <cellStyle name="40% - 强调文字颜色 2 5 7" xfId="943"/>
    <cellStyle name="60% - 强调文字颜色 5 3 2" xfId="944"/>
    <cellStyle name="好_检验表（调整后）" xfId="945"/>
    <cellStyle name="警告文本 5 2" xfId="946"/>
    <cellStyle name="强调文字颜色 2 6 6" xfId="947"/>
    <cellStyle name="常规_2017年部门预算总表（草案）-单位1220" xfId="948"/>
    <cellStyle name="汇总 5 4" xfId="949"/>
    <cellStyle name="40% - 强调文字颜色 1 4 6" xfId="950"/>
    <cellStyle name="检查单元格 8 6" xfId="951"/>
    <cellStyle name="计算 5 4" xfId="952"/>
    <cellStyle name="好_奖励补助测算7.23" xfId="953"/>
    <cellStyle name="适中 2 7" xfId="954"/>
    <cellStyle name="Accent6 - 60% 7" xfId="955"/>
    <cellStyle name="20% - 强调文字颜色 4 4 7" xfId="956"/>
    <cellStyle name="t" xfId="957"/>
    <cellStyle name="20% - 强调文字颜色 4 3 8" xfId="958"/>
    <cellStyle name="注释 6 3" xfId="959"/>
    <cellStyle name="强调文字颜色 4 11" xfId="960"/>
    <cellStyle name="Accent4 - 60% 7" xfId="961"/>
    <cellStyle name="Accent1 - 40%" xfId="962"/>
    <cellStyle name="链接单元格 12" xfId="963"/>
    <cellStyle name="40% - 强调文字颜色 6 2 5" xfId="964"/>
    <cellStyle name="20% - 强调文字颜色 6 4 5" xfId="965"/>
    <cellStyle name="통화 [0]_BOILER-CO1" xfId="966"/>
    <cellStyle name="强调文字颜色 4 3 2" xfId="967"/>
    <cellStyle name="60% - 强调文字颜色 2 7 8" xfId="968"/>
    <cellStyle name="60% - 强调文字颜色 3 3_Book1" xfId="969"/>
    <cellStyle name="Accent6 - 60% 5" xfId="970"/>
    <cellStyle name="20% - 强调文字颜色 4 4 5" xfId="971"/>
    <cellStyle name="好_2006年在职人员情况" xfId="972"/>
    <cellStyle name="40% - 强调文字颜色 4 2 5" xfId="973"/>
    <cellStyle name="汇总 8 3" xfId="974"/>
    <cellStyle name="强调文字颜色 2 3 2" xfId="975"/>
    <cellStyle name="强调文字颜色 5 9" xfId="976"/>
    <cellStyle name="好 8 8" xfId="977"/>
    <cellStyle name="强调文字颜色 3 5 3" xfId="978"/>
    <cellStyle name="40% - 强调文字颜色 6 3 7" xfId="979"/>
    <cellStyle name="60% - 强调文字颜色 6 15" xfId="980"/>
    <cellStyle name="好_Book1_1_Book1" xfId="981"/>
    <cellStyle name="20% - 强调文字颜色 4 4 4" xfId="982"/>
    <cellStyle name="常规_全市基金汇总" xfId="983"/>
    <cellStyle name="Accent6 - 60% 4" xfId="984"/>
    <cellStyle name="强调文字颜色 2 7 3" xfId="985"/>
    <cellStyle name="40% - 强调文字颜色 5 5 7" xfId="986"/>
    <cellStyle name="20% - 强调文字颜色 4 8 6" xfId="987"/>
    <cellStyle name="标题 1 2" xfId="988"/>
    <cellStyle name="60% - 强调文字颜色 4 4 7" xfId="989"/>
    <cellStyle name="输入 8 2" xfId="990"/>
    <cellStyle name="40% - 强调文字颜色 6 8" xfId="991"/>
    <cellStyle name="Accent1 - 60% 4" xfId="992"/>
    <cellStyle name="强调文字颜色 3 5 6" xfId="993"/>
    <cellStyle name="60% - 强调文字颜色 5 8 6" xfId="994"/>
    <cellStyle name="Accent4 2" xfId="995"/>
    <cellStyle name="60% - 强调文字颜色 1 5 7" xfId="996"/>
    <cellStyle name="40% - 强调文字颜色 3 14" xfId="997"/>
    <cellStyle name="60% - 强调文字颜色 5 4_Book1" xfId="998"/>
    <cellStyle name="链接单元格 4 8" xfId="999"/>
    <cellStyle name="警告文本 8 7" xfId="1000"/>
    <cellStyle name="输出 14" xfId="1001"/>
    <cellStyle name="强调文字颜色 1 7" xfId="1002"/>
    <cellStyle name="40% - 强调文字颜色 2 2 5" xfId="1003"/>
    <cellStyle name="60% - 强调文字颜色 5 14" xfId="1004"/>
    <cellStyle name="60% - 强调文字颜色 1 5" xfId="1005"/>
    <cellStyle name="40% - 强调文字颜色 1 7" xfId="1006"/>
    <cellStyle name="20% - 强调文字颜色 1 9" xfId="1007"/>
    <cellStyle name="差_2009年一般性转移支付标准工资_~5676413" xfId="1008"/>
    <cellStyle name="标题 2 8 8" xfId="1009"/>
    <cellStyle name="20% - 强调文字颜色 3 3 5" xfId="1010"/>
    <cellStyle name="适中 8 6" xfId="1011"/>
    <cellStyle name="40% - 强调文字颜色 1 2 7" xfId="1012"/>
    <cellStyle name="Currency_!!!GO" xfId="1013"/>
    <cellStyle name="40% - 强调文字颜色 1 13" xfId="1014"/>
    <cellStyle name="输入 5 5" xfId="1015"/>
    <cellStyle name="差_2009年一般性转移支付标准工资_奖励补助测算5.23新" xfId="1016"/>
    <cellStyle name="强调文字颜色 3 2 5" xfId="1017"/>
    <cellStyle name="Accent4 - 60% 6" xfId="1018"/>
    <cellStyle name="60% - 强调文字颜色 4 8 8" xfId="1019"/>
    <cellStyle name="强调文字颜色 5 12" xfId="1020"/>
    <cellStyle name="小数" xfId="1021"/>
    <cellStyle name="汇总 5 6" xfId="1022"/>
    <cellStyle name="好_历年教师人数" xfId="1023"/>
    <cellStyle name="强调文字颜色 3 6 8" xfId="1024"/>
    <cellStyle name="输入 12" xfId="1025"/>
    <cellStyle name="20% - 强调文字颜色 2 2 2" xfId="1026"/>
    <cellStyle name="40% - 强调文字颜色 3 2 7" xfId="1027"/>
    <cellStyle name="20% - 强调文字颜色 3 4 7" xfId="1028"/>
    <cellStyle name="40% - 强调文字颜色 6 2 2" xfId="1029"/>
    <cellStyle name="解释性文本 3_Book1" xfId="1030"/>
    <cellStyle name="注释 2 4" xfId="1031"/>
    <cellStyle name="60% - 强调文字颜色 3 4 3" xfId="1032"/>
    <cellStyle name="_Book1_2" xfId="1033"/>
    <cellStyle name="Accent5 - 20% 7" xfId="1034"/>
    <cellStyle name="20% - 强调文字颜色 3 8 2" xfId="1035"/>
    <cellStyle name="警告文本 3 5" xfId="1036"/>
    <cellStyle name="强调文字颜色 1 14" xfId="1037"/>
    <cellStyle name="常规 14 6" xfId="1038"/>
    <cellStyle name="强调文字颜色 1 2 2" xfId="1039"/>
    <cellStyle name="汇总 6 4" xfId="1040"/>
    <cellStyle name="20% - 强调文字颜色 4 7 7" xfId="1041"/>
    <cellStyle name="60% - 强调文字颜色 4 3 8" xfId="1042"/>
    <cellStyle name="40% - 强调文字颜色 4 5 7" xfId="1043"/>
    <cellStyle name="强调文字颜色 1 7 3" xfId="1044"/>
    <cellStyle name="好_教育厅提供义务教育及高中教师人数（2009年1月6日）" xfId="1045"/>
    <cellStyle name="40% - 强调文字颜色 6 5" xfId="1046"/>
    <cellStyle name="强调文字颜色 5 2 6" xfId="1047"/>
    <cellStyle name="强调文字颜色 5 5 8" xfId="1048"/>
    <cellStyle name="60% - 强调文字颜色 3 4 7" xfId="1049"/>
    <cellStyle name="20% - 强调文字颜色 3 8 6" xfId="1050"/>
    <cellStyle name="强调文字颜色 1 7 4" xfId="1051"/>
    <cellStyle name="40% - 强调文字颜色 4 5 8" xfId="1052"/>
    <cellStyle name="强调 2 2" xfId="1053"/>
    <cellStyle name="60% - 强调文字颜色 5 5 6" xfId="1054"/>
    <cellStyle name="Accent1 2" xfId="1055"/>
    <cellStyle name="输出 8" xfId="1056"/>
    <cellStyle name="差 3 3" xfId="1057"/>
    <cellStyle name="Accent2 - 20% 3" xfId="1058"/>
    <cellStyle name="差_第五部分(才淼、饶永宏）" xfId="1059"/>
    <cellStyle name="差_云南省2008年中小学教职工情况（教育厅提供20090101加工整理）" xfId="1060"/>
    <cellStyle name="40% - 强调文字颜色 3 3 4" xfId="1061"/>
    <cellStyle name="汇总 11" xfId="1062"/>
    <cellStyle name="强调文字颜色 6 3 2" xfId="1063"/>
    <cellStyle name="20% - 强调文字颜色 3 2 2" xfId="1064"/>
    <cellStyle name="适中 7 3" xfId="1065"/>
    <cellStyle name="标题 2 7 5" xfId="1066"/>
    <cellStyle name="Accent6 - 40%" xfId="1067"/>
    <cellStyle name="20% - 强调文字颜色 2 4" xfId="1068"/>
    <cellStyle name="汇总 3 7" xfId="1069"/>
    <cellStyle name="强调文字颜色 2 4" xfId="1070"/>
    <cellStyle name="输出 7 6" xfId="1071"/>
    <cellStyle name="警告文本 7" xfId="1072"/>
    <cellStyle name="60% - 强调文字颜色 2 7 3" xfId="1073"/>
    <cellStyle name="60% - Accent3" xfId="1074"/>
    <cellStyle name="20% - 强调文字颜色 1 3 4" xfId="1075"/>
    <cellStyle name="强调 2 4" xfId="1076"/>
    <cellStyle name="计算 5 8" xfId="1077"/>
    <cellStyle name="HEADING1" xfId="1078"/>
    <cellStyle name="强调文字颜色 1 3 8" xfId="1079"/>
    <cellStyle name="差_Book1_1_Book1" xfId="1080"/>
    <cellStyle name="常规 4 3" xfId="1081"/>
    <cellStyle name="好 8 3" xfId="1082"/>
    <cellStyle name="强调文字颜色 3 6 7" xfId="1083"/>
    <cellStyle name="注释 7 5" xfId="1084"/>
    <cellStyle name="差 4_Book1" xfId="1085"/>
    <cellStyle name="20% - 强调文字颜色 3 8" xfId="1086"/>
    <cellStyle name="警告文本 5 5" xfId="1087"/>
    <cellStyle name="标题 2 7 3" xfId="1088"/>
    <cellStyle name="好 4 2" xfId="1089"/>
    <cellStyle name="强调文字颜色 6 14" xfId="1090"/>
    <cellStyle name="常规 7 6" xfId="1091"/>
    <cellStyle name="标题 2 6 5" xfId="1092"/>
    <cellStyle name="适中 6 3" xfId="1093"/>
    <cellStyle name="警告文本 3 8" xfId="1094"/>
    <cellStyle name="输出 4 2" xfId="1095"/>
    <cellStyle name="输出 11" xfId="1096"/>
    <cellStyle name="强调文字颜色 2 13" xfId="1097"/>
    <cellStyle name="警告文本 8 4" xfId="1098"/>
    <cellStyle name="强调文字颜色 1 4" xfId="1099"/>
    <cellStyle name="差 6 6" xfId="1100"/>
    <cellStyle name="20% - Accent1" xfId="1101"/>
    <cellStyle name="差 7 7" xfId="1102"/>
    <cellStyle name="Millares_96 Risk" xfId="1103"/>
    <cellStyle name="差_2009年一般性转移支付标准工资_奖励补助测算5.24冯铸" xfId="1104"/>
    <cellStyle name="输入 3 5" xfId="1105"/>
    <cellStyle name="强调文字颜色 6 3_Book1" xfId="1106"/>
    <cellStyle name="汇总 5 3" xfId="1107"/>
    <cellStyle name="差_云南省2008年中小学教师人数统计表" xfId="1108"/>
    <cellStyle name="输出 6" xfId="1109"/>
    <cellStyle name="20% - 强调文字颜色 1 14" xfId="1110"/>
    <cellStyle name="40% - 强调文字颜色 3 3_Book1" xfId="1111"/>
    <cellStyle name="40% - 强调文字颜色 6 15" xfId="1112"/>
    <cellStyle name="千位分隔[0] 2" xfId="1113"/>
    <cellStyle name="40% - 强调文字颜色 1 4 3" xfId="1114"/>
    <cellStyle name="好_高中教师人数（教育厅1.6日提供）" xfId="1115"/>
    <cellStyle name="计算 4_Book1" xfId="1116"/>
    <cellStyle name="输入 7 4" xfId="1117"/>
    <cellStyle name="差_1003牟定县" xfId="1118"/>
    <cellStyle name="40% - 强调文字颜色 5 8 4" xfId="1119"/>
    <cellStyle name="60% - 强调文字颜色 2 12" xfId="1120"/>
    <cellStyle name="输入 4 6" xfId="1121"/>
    <cellStyle name="差_5334_2006年迪庆县级财政报表附表" xfId="1122"/>
    <cellStyle name="适中 6 8" xfId="1123"/>
    <cellStyle name="输出 6 7" xfId="1124"/>
    <cellStyle name="60% - 强调文字颜色 2 3 2" xfId="1125"/>
    <cellStyle name="Accent6 - 20% 7" xfId="1126"/>
    <cellStyle name="40% - 强调文字颜色 3 2 2" xfId="1127"/>
    <cellStyle name="60% - 强调文字颜色 3 5 4" xfId="1128"/>
    <cellStyle name="警告文本 4 4" xfId="1129"/>
    <cellStyle name="强调文字颜色 2 5 8" xfId="1130"/>
    <cellStyle name="好 10" xfId="1131"/>
    <cellStyle name="差_云南省2008年转移支付测算——州市本级考核部分及政策性测算" xfId="1132"/>
    <cellStyle name="注释 8 6" xfId="1133"/>
    <cellStyle name="常规 4 5" xfId="1134"/>
    <cellStyle name="好 8 5" xfId="1135"/>
    <cellStyle name="输出 2 3" xfId="1136"/>
    <cellStyle name="60% - 强调文字颜色 4 7 7" xfId="1137"/>
    <cellStyle name="标题 4 2" xfId="1138"/>
    <cellStyle name="强调文字颜色 4 8 5" xfId="1139"/>
    <cellStyle name="20% - 强调文字颜色 4 3 3" xfId="1140"/>
    <cellStyle name="适中 8 2" xfId="1141"/>
    <cellStyle name="标题 2 8 4" xfId="1142"/>
    <cellStyle name="40% - 强调文字颜色 6 13" xfId="1143"/>
    <cellStyle name="20% - 强调文字颜色 2 12" xfId="1144"/>
    <cellStyle name="强调文字颜色 1 4_Book1" xfId="1145"/>
    <cellStyle name="差 5 6" xfId="1146"/>
    <cellStyle name="20% - 强调文字颜色 6 7" xfId="1147"/>
    <cellStyle name="60% - 强调文字颜色 6 3" xfId="1148"/>
    <cellStyle name="强调文字颜色 6 4 4" xfId="1149"/>
    <cellStyle name="强调文字颜色 3 6 3" xfId="1150"/>
    <cellStyle name="40% - 强调文字颜色 6 4 7" xfId="1151"/>
    <cellStyle name="60% - 强调文字颜色 2 4_Book1" xfId="1152"/>
    <cellStyle name="20% - 强调文字颜色 5 7 6" xfId="1153"/>
    <cellStyle name="60% - 强调文字颜色 5 3 7" xfId="1154"/>
    <cellStyle name="60% - 强调文字颜色 1 6 3" xfId="1155"/>
    <cellStyle name="好_2009年一般性转移支付标准工资_奖励补助测算5.22测试" xfId="1156"/>
    <cellStyle name="强调文字颜色 1 11" xfId="1157"/>
    <cellStyle name="警告文本 3 2" xfId="1158"/>
    <cellStyle name="强调文字颜色 2 4 6" xfId="1159"/>
    <cellStyle name="20% - 强调文字颜色 1 4 6" xfId="1160"/>
    <cellStyle name="40% - 强调文字颜色 1 2 6" xfId="1161"/>
    <cellStyle name="强调文字颜色 1 8 8" xfId="1162"/>
    <cellStyle name="20% - 强调文字颜色 6 4 2" xfId="1163"/>
    <cellStyle name="40% - 强调文字颜色 3 2 8" xfId="1164"/>
    <cellStyle name="Accent1 6" xfId="1165"/>
    <cellStyle name="40% - 强调文字颜色 1 3 7" xfId="1166"/>
    <cellStyle name="20% - 强调文字颜色 1 5 7" xfId="1167"/>
    <cellStyle name="40% - 强调文字颜色 4 3 2" xfId="1168"/>
    <cellStyle name="计算 4" xfId="1169"/>
    <cellStyle name="强调 3 5" xfId="1170"/>
    <cellStyle name="强调文字颜色 5 6 8" xfId="1171"/>
    <cellStyle name="60% - 强调文字颜色 5 15" xfId="1172"/>
    <cellStyle name="20% - 强调文字颜色 5 7 7" xfId="1173"/>
    <cellStyle name="60% - 强调文字颜色 5 3 8" xfId="1174"/>
    <cellStyle name="Accent1 - 40% 4" xfId="1175"/>
    <cellStyle name="强调 2 3" xfId="1176"/>
    <cellStyle name="计算 5 7" xfId="1177"/>
    <cellStyle name="强调文字颜色 1 3 7" xfId="1178"/>
    <cellStyle name="Accent2 - 40% 6" xfId="1179"/>
    <cellStyle name="60% - 强调文字颜色 4 11" xfId="1180"/>
    <cellStyle name="强调文字颜色 2 9" xfId="1181"/>
    <cellStyle name="普通_ 白土" xfId="1182"/>
    <cellStyle name="Warning Text" xfId="1183"/>
    <cellStyle name="Accent2 - 40%" xfId="1184"/>
    <cellStyle name="Accent6 - 20% 6" xfId="1185"/>
    <cellStyle name="60% - 强调文字颜色 3 5 3" xfId="1186"/>
    <cellStyle name="40% - 强调文字颜色 3 7 3" xfId="1187"/>
    <cellStyle name="解释性文本 2 3" xfId="1188"/>
    <cellStyle name="汇总 3_Book1" xfId="1189"/>
    <cellStyle name="20% - 强调文字颜色 2 5 6" xfId="1190"/>
    <cellStyle name="输出 6 4" xfId="1191"/>
    <cellStyle name="Accent1 5" xfId="1192"/>
    <cellStyle name="好_M03" xfId="1193"/>
    <cellStyle name="40% - 强调文字颜色 3 4 2" xfId="1194"/>
    <cellStyle name="强调文字颜色 1 8 7" xfId="1195"/>
    <cellStyle name="60% - 强调文字颜色 2 5 6" xfId="1196"/>
    <cellStyle name="40% - 强调文字颜色 2 7 6" xfId="1197"/>
    <cellStyle name="适中 2_Book1" xfId="1198"/>
    <cellStyle name="Calc Currency (0)" xfId="1199"/>
    <cellStyle name="强调文字颜色 6 5 2" xfId="1200"/>
    <cellStyle name="好_Book1" xfId="1201"/>
    <cellStyle name="强调文字颜色 5 14" xfId="1202"/>
    <cellStyle name="20% - 强调文字颜色 5 3 4" xfId="1203"/>
    <cellStyle name="链接单元格 8 7" xfId="1204"/>
    <cellStyle name="Accent2 - 20% 7" xfId="1205"/>
    <cellStyle name="输出 6 2" xfId="1206"/>
    <cellStyle name="警告文本 5 8" xfId="1207"/>
    <cellStyle name="强调 1 5" xfId="1208"/>
    <cellStyle name="差 2" xfId="1209"/>
    <cellStyle name="强调文字颜色 6 5 7" xfId="1210"/>
    <cellStyle name="常规 11 4" xfId="1211"/>
    <cellStyle name="汇总 3 2" xfId="1212"/>
    <cellStyle name="20% - 强调文字颜色 3 5 4" xfId="1213"/>
    <cellStyle name="20% - 强调文字颜色 5 14" xfId="1214"/>
    <cellStyle name="强调文字颜色 4 4 5" xfId="1215"/>
    <cellStyle name="Linked Cell" xfId="1216"/>
    <cellStyle name="20% - 强调文字颜色 3 5 3" xfId="1217"/>
    <cellStyle name="好 3_Book1" xfId="1218"/>
    <cellStyle name="40% - 强调文字颜色 3 3 3" xfId="1219"/>
    <cellStyle name="差_Book1_1" xfId="1220"/>
    <cellStyle name="20% - 强调文字颜色 4 2" xfId="1221"/>
    <cellStyle name="链接单元格 3 7" xfId="1222"/>
    <cellStyle name="归盒啦_95" xfId="1223"/>
    <cellStyle name="检查单元格 2 3" xfId="1224"/>
    <cellStyle name="Accent5 6" xfId="1225"/>
    <cellStyle name="强调 3 6" xfId="1226"/>
    <cellStyle name="强调文字颜色 3 4_Book1" xfId="1227"/>
    <cellStyle name="强调文字颜色 3 6 2" xfId="1228"/>
    <cellStyle name="40% - 强调文字颜色 6 4 6" xfId="1229"/>
    <cellStyle name="40% - 强调文字颜色 3 6 6" xfId="1230"/>
    <cellStyle name="强调文字颜色 3 6 6" xfId="1231"/>
    <cellStyle name="输入 10" xfId="1232"/>
    <cellStyle name="检查单元格 4 6" xfId="1233"/>
    <cellStyle name="60% - 强调文字颜色 6 6 5" xfId="1234"/>
    <cellStyle name="40% - 强调文字颜色 6 8 5" xfId="1235"/>
    <cellStyle name="40% - 强调文字颜色 5 3_Book1" xfId="1236"/>
    <cellStyle name="解释性文本 6 2" xfId="1237"/>
    <cellStyle name="输入 3 7" xfId="1238"/>
    <cellStyle name="好 2 2" xfId="1239"/>
    <cellStyle name="链接单元格 5 3" xfId="1240"/>
    <cellStyle name="常规_2003年收入预测表" xfId="1241"/>
    <cellStyle name="60% - 强调文字颜色 5 5 5" xfId="1242"/>
    <cellStyle name="40% - 强调文字颜色 5 7 5" xfId="1243"/>
    <cellStyle name="适中 5 3" xfId="1244"/>
    <cellStyle name="标题 2 5 5" xfId="1245"/>
    <cellStyle name="警告文本 4_Book1" xfId="1246"/>
    <cellStyle name="60% - 强调文字颜色 4 15" xfId="1247"/>
    <cellStyle name="强调文字颜色 2 3 7" xfId="1248"/>
    <cellStyle name="警告文本 2 3" xfId="1249"/>
    <cellStyle name="强调文字颜色 2 6 5" xfId="1250"/>
    <cellStyle name="20% - 强调文字颜色 4 7 8" xfId="1251"/>
    <cellStyle name="强调文字颜色 1 5 8" xfId="1252"/>
    <cellStyle name="计算 7 8" xfId="1253"/>
    <cellStyle name="sstot" xfId="1254"/>
    <cellStyle name="20% - 强调文字颜色 4 2 2" xfId="1255"/>
    <cellStyle name="适中 2 5" xfId="1256"/>
    <cellStyle name="差_奖励补助测算5.23新" xfId="1257"/>
    <cellStyle name="标题 2 2 7" xfId="1258"/>
    <cellStyle name="强调文字颜色 2 2 5" xfId="1259"/>
    <cellStyle name="40% - 强调文字颜色 4 7 5" xfId="1260"/>
    <cellStyle name="60% - 强调文字颜色 4 5 5" xfId="1261"/>
    <cellStyle name="警告文本 15" xfId="1262"/>
    <cellStyle name="20% - 强调文字颜色 1 5 2" xfId="1263"/>
    <cellStyle name="40% - 强调文字颜色 2 2 4" xfId="1264"/>
    <cellStyle name="20% - 强调文字颜色 2 4 4" xfId="1265"/>
    <cellStyle name="Accent6 - 40% 4" xfId="1266"/>
    <cellStyle name="强调文字颜色 1 5 3" xfId="1267"/>
    <cellStyle name="40% - 强调文字颜色 4 3 7" xfId="1268"/>
    <cellStyle name="60% - 强调文字颜色 3 8 3" xfId="1269"/>
    <cellStyle name="链接单元格 8 6" xfId="1270"/>
    <cellStyle name="20% - 强调文字颜色 5 3 3" xfId="1271"/>
    <cellStyle name="输入 6" xfId="1272"/>
    <cellStyle name="Accent5 - 20% 6" xfId="1273"/>
    <cellStyle name="_Book1_1" xfId="1274"/>
    <cellStyle name="60% - 强调文字颜色 3 4 2" xfId="1275"/>
    <cellStyle name="强调文字颜色 4 6 2" xfId="1276"/>
    <cellStyle name="40% - 强调文字颜色 6 5 5" xfId="1277"/>
    <cellStyle name="汇总 2 4" xfId="1278"/>
    <cellStyle name="常规 10 6" xfId="1279"/>
    <cellStyle name="链接单元格 3" xfId="1280"/>
    <cellStyle name="解释性文本 6 7" xfId="1281"/>
    <cellStyle name="强调文字颜色 5 4 5" xfId="1282"/>
    <cellStyle name="好_春熙路涉校案件报表7月" xfId="1283"/>
    <cellStyle name="输出 4 4" xfId="1284"/>
    <cellStyle name="检查单元格 6 2" xfId="1285"/>
    <cellStyle name="计算 2_Book1" xfId="1286"/>
    <cellStyle name="60% - 强调文字颜色 1 7 7" xfId="1287"/>
    <cellStyle name="昗弨_Pacific Region P&amp;L" xfId="1288"/>
    <cellStyle name="差 8 8" xfId="1289"/>
    <cellStyle name="注释 7 2" xfId="1290"/>
    <cellStyle name="强调 1 2" xfId="1291"/>
    <cellStyle name="40% - 强调文字颜色 4 4_Book1" xfId="1292"/>
    <cellStyle name="强调文字颜色 1 2 6" xfId="1293"/>
    <cellStyle name="汇总 6 8" xfId="1294"/>
    <cellStyle name="计算 6" xfId="1295"/>
    <cellStyle name="60% - 强调文字颜色 3 7" xfId="1296"/>
    <cellStyle name="40% - 强调文字颜色 1 9" xfId="1297"/>
    <cellStyle name="60% - 强调文字颜色 1 7" xfId="1298"/>
    <cellStyle name="强调文字颜色 5 8 8" xfId="1299"/>
    <cellStyle name="好 9" xfId="1300"/>
    <cellStyle name="常规 5" xfId="1301"/>
    <cellStyle name="好_城建部门" xfId="1302"/>
    <cellStyle name="强调 2" xfId="1303"/>
    <cellStyle name="20% - 强调文字颜色 2 4 7" xfId="1304"/>
    <cellStyle name="Accent6 - 40% 7" xfId="1305"/>
    <cellStyle name="40% - 强调文字颜色 5 2 2" xfId="1306"/>
    <cellStyle name="常规 6 6" xfId="1307"/>
    <cellStyle name="输出 10" xfId="1308"/>
    <cellStyle name="警告文本 8 3" xfId="1309"/>
    <cellStyle name="强调文字颜色 2 12" xfId="1310"/>
    <cellStyle name="强调文字颜色 1 3" xfId="1311"/>
    <cellStyle name="60% - 强调文字颜色 6 8 4" xfId="1312"/>
    <cellStyle name="检查单元格 6 5" xfId="1313"/>
    <cellStyle name="计算 3 3" xfId="1314"/>
    <cellStyle name="强调文字颜色 6 8 6" xfId="1315"/>
    <cellStyle name="链接单元格 7 2" xfId="1316"/>
    <cellStyle name="警告文本 6 5" xfId="1317"/>
    <cellStyle name="40% - 强调文字颜色 5 11" xfId="1318"/>
    <cellStyle name="强调文字颜色 5 7 8" xfId="1319"/>
    <cellStyle name="20% - 强调文字颜色 1 5 3" xfId="1320"/>
    <cellStyle name="40% - 强调文字颜色 1 3 3" xfId="1321"/>
    <cellStyle name="60% - 强调文字颜色 6 7 5" xfId="1322"/>
    <cellStyle name="60% - 强调文字颜色 3 5 7" xfId="1323"/>
    <cellStyle name="差 6 2" xfId="1324"/>
    <cellStyle name="警告文本 4 6" xfId="1325"/>
    <cellStyle name="标题 2 5" xfId="1326"/>
    <cellStyle name="A4 Small 210 x 297 mm" xfId="1327"/>
    <cellStyle name="检查单元格 8 2" xfId="1328"/>
    <cellStyle name="输入 4" xfId="1329"/>
    <cellStyle name="强调文字颜色 2 2_Book1" xfId="1330"/>
    <cellStyle name="链接单元格 8 4" xfId="1331"/>
    <cellStyle name="解释性文本 15" xfId="1332"/>
    <cellStyle name="60% - 强调文字颜色 3 2 2" xfId="1333"/>
    <cellStyle name="Accent5 - 20% 4" xfId="1334"/>
    <cellStyle name="好 7 8" xfId="1335"/>
    <cellStyle name="好 5 3" xfId="1336"/>
    <cellStyle name="20% - 强调文字颜色 3 3 4" xfId="1337"/>
    <cellStyle name="适中 8 5" xfId="1338"/>
    <cellStyle name="标题 2 8 7" xfId="1339"/>
    <cellStyle name="Accent2 - 20% 6" xfId="1340"/>
    <cellStyle name="强调文字颜色 6 5 3" xfId="1341"/>
    <cellStyle name="好_Book2" xfId="1342"/>
    <cellStyle name="Accent6" xfId="1343"/>
    <cellStyle name="40% - 强调文字颜色 2 8 7" xfId="1344"/>
    <cellStyle name="60% - 强调文字颜色 5 6 2" xfId="1345"/>
    <cellStyle name="强调文字颜色 2 3 6" xfId="1346"/>
    <cellStyle name="警告文本 2 2" xfId="1347"/>
    <cellStyle name="60% - 强调文字颜色 3 15" xfId="1348"/>
    <cellStyle name="Accent2 5" xfId="1349"/>
    <cellStyle name="20% - 强调文字颜色 4 5 4" xfId="1350"/>
    <cellStyle name="40% - 强调文字颜色 4 3 4" xfId="1351"/>
    <cellStyle name="强调文字颜色 6 8" xfId="1352"/>
    <cellStyle name="差 8 3" xfId="1353"/>
    <cellStyle name="输入 2 3" xfId="1354"/>
    <cellStyle name="常规 13" xfId="1355"/>
    <cellStyle name="输入 6 7" xfId="1356"/>
    <cellStyle name="常规 3_Book1" xfId="1357"/>
    <cellStyle name="强调文字颜色 4 2 5" xfId="1358"/>
    <cellStyle name="20% - 强调文字颜色 1 6 6" xfId="1359"/>
    <cellStyle name="60% - 强调文字颜色 1 2 7" xfId="1360"/>
    <cellStyle name="强调文字颜色 2 2" xfId="1361"/>
    <cellStyle name="检查单元格 6 3" xfId="1362"/>
    <cellStyle name="60% - 强调文字颜色 5 8 2" xfId="1363"/>
    <cellStyle name="_ET_STYLE_NoName_00__Book1_1" xfId="1364"/>
    <cellStyle name="差 2 7" xfId="1365"/>
    <cellStyle name="输出 2 5" xfId="1366"/>
    <cellStyle name="适中 6 5" xfId="1367"/>
    <cellStyle name="标题 2 6 7" xfId="1368"/>
    <cellStyle name="检查单元格 2 4" xfId="1369"/>
    <cellStyle name="Accent5 7" xfId="1370"/>
    <cellStyle name="好 2 5" xfId="1371"/>
    <cellStyle name="Normal - Style1" xfId="1372"/>
    <cellStyle name="强调文字颜色 6 7 4" xfId="1373"/>
    <cellStyle name="强调文字颜色 4 7 4" xfId="1374"/>
    <cellStyle name="40% - 强调文字颜色 6 6 7" xfId="1375"/>
    <cellStyle name="强调文字颜色 3 8 3" xfId="1376"/>
    <cellStyle name="40% - 强调文字颜色 5 7 6" xfId="1377"/>
    <cellStyle name="注释 10" xfId="1378"/>
    <cellStyle name="好_Book1_2 4" xfId="1379"/>
    <cellStyle name="20% - 强调文字颜色 4 6 4" xfId="1380"/>
    <cellStyle name="60% - 强调文字颜色 4 2 5" xfId="1381"/>
    <cellStyle name="40% - 强调文字颜色 4 4 5" xfId="1382"/>
    <cellStyle name="差_高中教师人数（教育厅1.6日提供）" xfId="1383"/>
    <cellStyle name="20% - 强调文字颜色 5 5 6" xfId="1384"/>
    <cellStyle name="强调文字颜色 6 5 5" xfId="1385"/>
    <cellStyle name="20% - 强调文字颜色 3 4_Book1" xfId="1386"/>
    <cellStyle name="链接单元格 4 5" xfId="1387"/>
    <cellStyle name="链接单元格 4 4" xfId="1388"/>
    <cellStyle name="注释 8 5" xfId="1389"/>
    <cellStyle name="20% - 强调文字颜色 3 9" xfId="1390"/>
    <cellStyle name="60% - 强调文字颜色 3 5" xfId="1391"/>
    <cellStyle name="40% - 强调文字颜色 3 7" xfId="1392"/>
    <cellStyle name="Date" xfId="1393"/>
    <cellStyle name="解释性文本 2" xfId="1394"/>
    <cellStyle name="20% - 强调文字颜色 4 6 5" xfId="1395"/>
    <cellStyle name="60% - 强调文字颜色 4 2 6" xfId="1396"/>
    <cellStyle name="强调文字颜色 1 6 2" xfId="1397"/>
    <cellStyle name="40% - 强调文字颜色 4 4 6" xfId="1398"/>
    <cellStyle name="好_检验表" xfId="1399"/>
    <cellStyle name="Accent2 7" xfId="1400"/>
    <cellStyle name="20% - 强调文字颜色 6 5 3" xfId="1401"/>
    <cellStyle name="好 3 5" xfId="1402"/>
    <cellStyle name="链接单元格 6 6" xfId="1403"/>
    <cellStyle name="常规 7 7" xfId="1404"/>
    <cellStyle name="标题 2 6 6" xfId="1405"/>
    <cellStyle name="适中 6 4" xfId="1406"/>
    <cellStyle name="输出 2 4" xfId="1407"/>
    <cellStyle name="60% - 强调文字颜色 5 6 6" xfId="1408"/>
    <cellStyle name="Accent2 2" xfId="1409"/>
    <cellStyle name="60% - 强调文字颜色 3 6 7" xfId="1410"/>
    <cellStyle name="强调文字颜色 1 8" xfId="1411"/>
    <cellStyle name="输出 15" xfId="1412"/>
    <cellStyle name="警告文本 8 8" xfId="1413"/>
    <cellStyle name="差 3 8" xfId="1414"/>
    <cellStyle name="差_530623_2006年县级财政报表附表" xfId="1415"/>
    <cellStyle name="检查单元格 2 7" xfId="1416"/>
    <cellStyle name="汇总 3" xfId="1417"/>
    <cellStyle name="40% - 强调文字颜色 3 7 2" xfId="1418"/>
    <cellStyle name="解释性文本 2 2" xfId="1419"/>
    <cellStyle name="60% - 强调文字颜色 2 6 5" xfId="1420"/>
    <cellStyle name="40% - 强调文字颜色 2 8 5" xfId="1421"/>
    <cellStyle name="强调文字颜色 5 4 8" xfId="1422"/>
    <cellStyle name="差_2009年一般性转移支付标准工资_地方配套按人均增幅控制8.30xl" xfId="1423"/>
    <cellStyle name="Accent6 3" xfId="1424"/>
    <cellStyle name="注释 3 7" xfId="1425"/>
    <cellStyle name="常规 10 2" xfId="1426"/>
    <cellStyle name="链接单元格 14" xfId="1427"/>
    <cellStyle name="20% - 强调文字颜色 6 4 7" xfId="1428"/>
    <cellStyle name="强调文字颜色 3 4 3" xfId="1429"/>
    <cellStyle name="40% - 强调文字颜色 6 2 7" xfId="1430"/>
    <cellStyle name="强调文字颜色 5 5 6" xfId="1431"/>
    <cellStyle name="40% - 强调文字颜色 3 6 5" xfId="1432"/>
    <cellStyle name="PSDec" xfId="1433"/>
    <cellStyle name="链接单元格 7 4" xfId="1434"/>
    <cellStyle name="强调文字颜色 6 15" xfId="1435"/>
    <cellStyle name="好 4 3" xfId="1436"/>
    <cellStyle name="60% - 强调文字颜色 5 13" xfId="1437"/>
    <cellStyle name="Percent [2]" xfId="1438"/>
    <cellStyle name="Accent1 - 40% 5" xfId="1439"/>
    <cellStyle name="60% - 强调文字颜色 3 5 5" xfId="1440"/>
    <cellStyle name="输出 5 5" xfId="1441"/>
    <cellStyle name="60% - 强调文字颜色 6 8 7" xfId="1442"/>
    <cellStyle name="计算 3 6" xfId="1443"/>
    <cellStyle name="检查单元格 6 8" xfId="1444"/>
    <cellStyle name="_ET_STYLE_NoName_00_" xfId="1445"/>
    <cellStyle name="解释性文本 6 4" xfId="1446"/>
    <cellStyle name="20% - 强调文字颜色 5 5 3" xfId="1447"/>
    <cellStyle name="20% - 强调文字颜色 5 5 2" xfId="1448"/>
    <cellStyle name="40% - 强调文字颜色 2 3 8" xfId="1449"/>
    <cellStyle name="链接单元格 5 2" xfId="1450"/>
    <cellStyle name="汇总 5 7" xfId="1451"/>
    <cellStyle name="强调文字颜色 1 6 7" xfId="1452"/>
    <cellStyle name="计算 8 7" xfId="1453"/>
    <cellStyle name="常规 7 2" xfId="1454"/>
    <cellStyle name="标题 2 9" xfId="1455"/>
    <cellStyle name="20% - 强调文字颜色 6 13" xfId="1456"/>
    <cellStyle name="强调文字颜色 3 7 4" xfId="1457"/>
    <cellStyle name="40% - 强调文字颜色 6 5 8" xfId="1458"/>
    <cellStyle name="20% - 强调文字颜色 6 7 8" xfId="1459"/>
    <cellStyle name="强调文字颜色 3 2 7" xfId="1460"/>
    <cellStyle name="20% - 强调文字颜色 4 8" xfId="1461"/>
    <cellStyle name="40% - 强调文字颜色 4 6" xfId="1462"/>
    <cellStyle name="警告文本 3_Book1" xfId="1463"/>
    <cellStyle name="60% - 强调文字颜色 4 7 3" xfId="1464"/>
    <cellStyle name="数量" xfId="1465"/>
    <cellStyle name="20% - 强调文字颜色 2 5 4" xfId="1466"/>
    <cellStyle name="40% - 强调文字颜色 2 3 4" xfId="1467"/>
    <cellStyle name="60% - 强调文字颜色 6 7 7" xfId="1468"/>
    <cellStyle name="检查单元格 5 8" xfId="1469"/>
    <cellStyle name="计算 2 6" xfId="1470"/>
    <cellStyle name="差_2009年一般性转移支付标准工资_~4190974" xfId="1471"/>
    <cellStyle name="20% - 强调文字颜色 5 2 6" xfId="1472"/>
    <cellStyle name="好 4 8" xfId="1473"/>
    <cellStyle name="40% - 强调文字颜色 3 13" xfId="1474"/>
    <cellStyle name="60% - 强调文字颜色 1 5 6" xfId="1475"/>
    <cellStyle name="40% - 强调文字颜色 1 7 6" xfId="1476"/>
    <cellStyle name="强调文字颜色 5 7 5" xfId="1477"/>
    <cellStyle name="60% - 强调文字颜色 6 6 7" xfId="1478"/>
    <cellStyle name="强调文字颜色 2 4_Book1" xfId="1479"/>
    <cellStyle name="60% - 强调文字颜色 2" xfId="1480" builtinId="36"/>
    <cellStyle name="链接单元格 3 2" xfId="1481"/>
    <cellStyle name="输出 8 4" xfId="1482"/>
    <cellStyle name="强调文字颜色 1 3 6" xfId="1483"/>
    <cellStyle name="汇总 7 8" xfId="1484"/>
    <cellStyle name="输出 2 2" xfId="1485"/>
    <cellStyle name="20% - 强调文字颜色 1 15" xfId="1486"/>
    <cellStyle name="计算 4 4" xfId="1487"/>
    <cellStyle name="检查单元格 7 6" xfId="1488"/>
    <cellStyle name="解释性文本 3 6" xfId="1489"/>
    <cellStyle name="40% - 强调文字颜色 3 8 6" xfId="1490"/>
    <cellStyle name="60% - 强调文字颜色 5 6 5" xfId="1491"/>
    <cellStyle name="注释 7 3" xfId="1492"/>
    <cellStyle name="适中 5 8" xfId="1493"/>
    <cellStyle name="60% - 强调文字颜色 5 10" xfId="1494"/>
    <cellStyle name="强调文字颜色 1 2 7" xfId="1495"/>
    <cellStyle name="强调文字颜色 3 2 3" xfId="1496"/>
    <cellStyle name="输入 9" xfId="1497"/>
    <cellStyle name="汇总 8 8" xfId="1498"/>
    <cellStyle name="强调文字颜色 1 4 6" xfId="1499"/>
    <cellStyle name="强调 3 2" xfId="1500"/>
    <cellStyle name="链接单元格 4_Book1" xfId="1501"/>
    <cellStyle name="计算 6 6" xfId="1502"/>
    <cellStyle name="差 5 7" xfId="1503"/>
    <cellStyle name="20% - 强调文字颜色 2 13" xfId="1504"/>
    <cellStyle name="60% - 强调文字颜色 3 7 6" xfId="1505"/>
    <cellStyle name="强调文字颜色 6 4 5" xfId="1506"/>
    <cellStyle name="60% - 强调文字颜色 6 4" xfId="1507"/>
    <cellStyle name="20% - 强调文字颜色 6 8" xfId="1508"/>
    <cellStyle name="强调文字颜色 5 2 7" xfId="1509"/>
    <cellStyle name="40% - 强调文字颜色 6 6" xfId="1510"/>
    <cellStyle name="20% - 强调文字颜色 2 3 7" xfId="1511"/>
    <cellStyle name="汇总 13" xfId="1512"/>
    <cellStyle name="输出 8 3" xfId="1513"/>
    <cellStyle name="Milliers [0]_!!!GO" xfId="1514"/>
    <cellStyle name="20% - 强调文字颜色 2 7" xfId="1515"/>
    <cellStyle name="好_0502通海县" xfId="1516"/>
    <cellStyle name="40% - 强调文字颜色 2 5" xfId="1517"/>
    <cellStyle name="40% - 强调文字颜色 3 6 7" xfId="1518"/>
    <cellStyle name="60% - 强调文字颜色 6 4 2" xfId="1519"/>
    <cellStyle name="20% - 强调文字颜色 1" xfId="1520" builtinId="30"/>
    <cellStyle name="差_地方配套按人均增幅控制8.31（调整结案率后）xl" xfId="1521"/>
    <cellStyle name="60% - 强调文字颜色 5 3 6" xfId="1522"/>
    <cellStyle name="20% - 强调文字颜色 5 7 5" xfId="1523"/>
    <cellStyle name="40% - 强调文字颜色 5 5 5" xfId="1524"/>
    <cellStyle name="常规 8" xfId="1525"/>
    <cellStyle name="60% - 强调文字颜色 5 3 5" xfId="1526"/>
    <cellStyle name="20% - 强调文字颜色 5 7 4" xfId="1527"/>
    <cellStyle name="常规 7" xfId="1528"/>
    <cellStyle name="差 7 3" xfId="1529"/>
    <cellStyle name="警告文本 5 7" xfId="1530"/>
    <cellStyle name="适中 6 7" xfId="1531"/>
    <cellStyle name="输出 2 7" xfId="1532"/>
    <cellStyle name="20% - 强调文字颜色 1 3 3" xfId="1533"/>
    <cellStyle name="60% - Accent2" xfId="1534"/>
    <cellStyle name="60% - 强调文字颜色 2 7 2" xfId="1535"/>
    <cellStyle name="差_奖励补助测算5.22测试" xfId="1536"/>
    <cellStyle name="40% - 强调文字颜色 2 4 3" xfId="1537"/>
    <cellStyle name="常规 10" xfId="1538"/>
    <cellStyle name="20% - 强调文字颜色 6 3 2" xfId="1539"/>
    <cellStyle name="强调文字颜色 1 7 8" xfId="1540"/>
    <cellStyle name="常规 6 2" xfId="1541"/>
    <cellStyle name="表标题" xfId="1542"/>
    <cellStyle name="强调文字颜色 1 5 7" xfId="1543"/>
    <cellStyle name="Accent2 - 60% 2" xfId="1544"/>
    <cellStyle name="计算 7 7" xfId="1545"/>
    <cellStyle name="40% - 强调文字颜色 3 9" xfId="1546"/>
    <cellStyle name="解释性文本 4" xfId="1547"/>
    <cellStyle name="40% - 强调文字颜色 5 8 5" xfId="1548"/>
    <cellStyle name="60% - 强调文字颜色 2 13" xfId="1549"/>
    <cellStyle name="常规_预算汇总5" xfId="1550"/>
    <cellStyle name="20% - 强调文字颜色 2 3" xfId="1551"/>
    <cellStyle name="Accent3 - 20% 7" xfId="1552"/>
    <cellStyle name="常规 5_Book1" xfId="1553"/>
    <cellStyle name="20% - 强调文字颜色 2 2 3" xfId="1554"/>
    <cellStyle name="差_M01-2(州市补助收入)" xfId="1555"/>
    <cellStyle name="检查单元格 3 6" xfId="1556"/>
    <cellStyle name="差_2009年一般性转移支付标准工资_不用软件计算9.1不考虑经费管理评价xl" xfId="1557"/>
    <cellStyle name="链接单元格 3 3" xfId="1558"/>
    <cellStyle name="输出 8 5" xfId="1559"/>
    <cellStyle name="解释性文本 4 2" xfId="1560"/>
    <cellStyle name="20% - 强调文字颜色 5 5 4" xfId="1561"/>
    <cellStyle name="汇总 5 8" xfId="1562"/>
    <cellStyle name="20% - 强调文字颜色 3 7 3" xfId="1563"/>
    <cellStyle name="60% - 强调文字颜色 3 3 4" xfId="1564"/>
    <cellStyle name="汇总 9" xfId="1565"/>
    <cellStyle name="未定义" xfId="1566"/>
    <cellStyle name="强调文字颜色 4 3 5" xfId="1567"/>
    <cellStyle name="差_2009年一般性转移支付标准工资_奖励补助测算7.25" xfId="1568"/>
    <cellStyle name="Norma,_laroux_4_营业在建 (2)_E21" xfId="1569"/>
    <cellStyle name="20% - 强调文字颜色 6 9" xfId="1570"/>
    <cellStyle name="Millares [0]_96 Risk" xfId="1571"/>
    <cellStyle name="60% - 强调文字颜色 6 5" xfId="1572"/>
    <cellStyle name="强调文字颜色 6 4 6" xfId="1573"/>
    <cellStyle name="检查单元格 13" xfId="1574"/>
    <cellStyle name="适中" xfId="1575" builtinId="28"/>
    <cellStyle name="40% - 强调文字颜色 6 7" xfId="1576"/>
    <cellStyle name="强调文字颜色 5 2 8" xfId="1577"/>
    <cellStyle name="常规 5 6" xfId="1578"/>
    <cellStyle name="40% - 强调文字颜色 4 11" xfId="1579"/>
    <cellStyle name="Accent1 - 40% 6" xfId="1580"/>
    <cellStyle name="Accent3 7" xfId="1581"/>
    <cellStyle name="检查单元格 4" xfId="1582"/>
    <cellStyle name="_201104待做玉林医保工伤生育变动表" xfId="1583"/>
    <cellStyle name="40% - 强调文字颜色 2 4 2" xfId="1584"/>
    <cellStyle name="60% - 强调文字颜色 2 5 5" xfId="1585"/>
    <cellStyle name="40% - 强调文字颜色 2 7 5" xfId="1586"/>
    <cellStyle name="Accent1 - 40% 2" xfId="1587"/>
    <cellStyle name="输出 9" xfId="1588"/>
    <cellStyle name="差 3 4" xfId="1589"/>
    <cellStyle name="_Book1_Book1" xfId="1590"/>
    <cellStyle name="_弱电系统设备配置报价清单" xfId="1591"/>
    <cellStyle name="40% - 强调文字颜色 3 6 4" xfId="1592"/>
    <cellStyle name="60% - 强调文字颜色 1 8" xfId="1593"/>
    <cellStyle name="警告文本 6 4" xfId="1594"/>
    <cellStyle name="强调文字颜色 2 7 8" xfId="1595"/>
    <cellStyle name="注释 4 6" xfId="1596"/>
    <cellStyle name="强调文字颜色 6 6 2" xfId="1597"/>
    <cellStyle name="适中 3" xfId="1598"/>
    <cellStyle name="解释性文本 8 3" xfId="1599"/>
    <cellStyle name="标题 2 2 4" xfId="1600"/>
    <cellStyle name="适中 2 2" xfId="1601"/>
    <cellStyle name="输入 7 7" xfId="1602"/>
    <cellStyle name="60% - 强调文字颜色 2 2 2" xfId="1603"/>
    <cellStyle name="输出 5 7" xfId="1604"/>
    <cellStyle name="60% - 强调文字颜色 3 6" xfId="1605"/>
    <cellStyle name="好_2009年一般性转移支付标准工资_~4190974" xfId="1606"/>
    <cellStyle name="差_530629_2006年县级财政报表附表" xfId="1607"/>
    <cellStyle name="40% - 强调文字颜色 5 2" xfId="1608"/>
    <cellStyle name="20% - 强调文字颜色 4 14" xfId="1609"/>
    <cellStyle name="20% - 强调文字颜色 5 4" xfId="1610"/>
    <cellStyle name="40% - 强调文字颜色 3 8" xfId="1611"/>
    <cellStyle name="解释性文本 3" xfId="1612"/>
    <cellStyle name="强调文字颜色 1 7 5" xfId="1613"/>
    <cellStyle name="40% - 强调文字颜色 6 6 3" xfId="1614"/>
    <cellStyle name="20% - 强调文字颜色 3 8 8" xfId="1615"/>
    <cellStyle name="60% - 强调文字颜色 3 4 8" xfId="1616"/>
    <cellStyle name="20% - 强调文字颜色 3 8 7" xfId="1617"/>
    <cellStyle name="40% - 强调文字颜色 6 6 2" xfId="1618"/>
    <cellStyle name="差 8 6" xfId="1619"/>
    <cellStyle name="40% - 强调文字颜色 5 4_Book1" xfId="1620"/>
    <cellStyle name="输入 5 8" xfId="1621"/>
    <cellStyle name="60% - 强调文字颜色 5 2_Book1" xfId="1622"/>
    <cellStyle name="汇总 5 5" xfId="1623"/>
    <cellStyle name="警告文本 3 7" xfId="1624"/>
    <cellStyle name="差 5 3" xfId="1625"/>
    <cellStyle name="_20100326高清市院遂宁检察院1080P配置清单26日改" xfId="1626"/>
    <cellStyle name="标题 2 5 8" xfId="1627"/>
    <cellStyle name="适中 5 6" xfId="1628"/>
    <cellStyle name="强调文字颜色 2 8 6" xfId="1629"/>
    <cellStyle name="警告文本 7 2" xfId="1630"/>
    <cellStyle name="强调文字颜色 6 2 4" xfId="1631"/>
    <cellStyle name="60% - 强调文字颜色 4 3" xfId="1632"/>
    <cellStyle name="40% - 强调文字颜色 6 7 5" xfId="1633"/>
    <cellStyle name="20% - 强调文字颜色 1 10" xfId="1634"/>
    <cellStyle name="Heading 3" xfId="1635"/>
    <cellStyle name="Standard_AREAS" xfId="1636"/>
    <cellStyle name="gcd" xfId="1637"/>
    <cellStyle name="强调文字颜色 6 5 4" xfId="1638"/>
    <cellStyle name="检查单元格 4_Book1" xfId="1639"/>
    <cellStyle name="输出 3" xfId="1640"/>
    <cellStyle name="强调文字颜色 6 6 6" xfId="1641"/>
    <cellStyle name="适中 7" xfId="1642"/>
    <cellStyle name="60% - 强调文字颜色 1 5 2" xfId="1643"/>
    <cellStyle name="40% - 强调文字颜色 1 7 2" xfId="1644"/>
    <cellStyle name="40% - Accent6" xfId="1645"/>
    <cellStyle name="60% - 强调文字颜色 2 8" xfId="1646"/>
    <cellStyle name="强调文字颜色 4 2 7" xfId="1647"/>
    <cellStyle name="20% - 强调文字颜色 4 4 8" xfId="1648"/>
    <cellStyle name="60% - 强调文字颜色 3 14" xfId="1649"/>
    <cellStyle name="20% - 强调文字颜色 6 3_Book1" xfId="1650"/>
    <cellStyle name="强调文字颜色 2 3 5" xfId="1651"/>
    <cellStyle name="样式 1" xfId="1652"/>
    <cellStyle name="40% - 强调文字颜色 1 2_Book1" xfId="1653"/>
    <cellStyle name="强调文字颜色 5 7 4" xfId="1654"/>
    <cellStyle name="20% - 强调文字颜色 1 4_Book1" xfId="1655"/>
    <cellStyle name="60% - 强调文字颜色 5 7 6" xfId="1656"/>
    <cellStyle name="Accent3 2" xfId="1657"/>
    <cellStyle name="检查单元格" xfId="1658" builtinId="23"/>
    <cellStyle name="60% - 强调文字颜色 3 7 8" xfId="1659"/>
    <cellStyle name="20% - 强调文字颜色 1 8" xfId="1660"/>
    <cellStyle name="60% - 强调文字颜色 1 4" xfId="1661"/>
    <cellStyle name="40% - 强调文字颜色 1 6" xfId="1662"/>
    <cellStyle name="解释性文本" xfId="1663" builtinId="53"/>
    <cellStyle name="强调文字颜色 5 4 6" xfId="1664"/>
    <cellStyle name="40% - 强调文字颜色 5 3 4" xfId="1665"/>
    <cellStyle name="60% - 强调文字颜色 1 12" xfId="1666"/>
    <cellStyle name="计算 8 4" xfId="1667"/>
    <cellStyle name="强调文字颜色 2 3 3" xfId="1668"/>
    <cellStyle name="60% - 强调文字颜色 4 12" xfId="1669"/>
    <cellStyle name="Accent2 - 40% 7" xfId="1670"/>
    <cellStyle name="输入 11" xfId="1671"/>
    <cellStyle name="货币" xfId="1672" builtinId="4"/>
    <cellStyle name="汇总 8 4" xfId="1673"/>
    <cellStyle name="40% - 强调文字颜色 4 2 6" xfId="1674"/>
    <cellStyle name="强调文字颜色 1 4 2" xfId="1675"/>
    <cellStyle name="20% - 强调文字颜色 3 5 5" xfId="1676"/>
    <cellStyle name="40% - 强调文字颜色 3 3 5" xfId="1677"/>
    <cellStyle name="汇总 15" xfId="1678"/>
    <cellStyle name="计算 6 2" xfId="1679"/>
    <cellStyle name="20% - 强调文字颜色 1 4 5" xfId="1680"/>
    <cellStyle name="40% - 强调文字颜色 2 12" xfId="1681"/>
    <cellStyle name="常规 3 2" xfId="1682"/>
    <cellStyle name="好 7 2" xfId="1683"/>
    <cellStyle name="40% - 强调文字颜色 1 6 4" xfId="1684"/>
    <cellStyle name="40% - 强调文字颜色 1 6 5" xfId="1685"/>
    <cellStyle name="差_2008云南省分县市中小学教职工统计表（教育厅提供）" xfId="1686"/>
    <cellStyle name="60% - 强调文字颜色 3 3 7" xfId="1687"/>
    <cellStyle name="20% - 强调文字颜色 3 7 6" xfId="1688"/>
    <cellStyle name="40% - 强调文字颜色 3 5 6" xfId="1689"/>
    <cellStyle name="计算 8 3" xfId="1690"/>
    <cellStyle name="好_05玉溪" xfId="1691"/>
    <cellStyle name="40% - 强调文字颜色 4 9" xfId="1692"/>
    <cellStyle name="40% - 强调文字颜色 2 7 3" xfId="1693"/>
    <cellStyle name="20% - 强调文字颜色 6 4 8" xfId="1694"/>
    <cellStyle name="差_2007年可用财力" xfId="1695"/>
    <cellStyle name="输入 13" xfId="1696"/>
    <cellStyle name="Accent5 5" xfId="1697"/>
    <cellStyle name="检查单元格 2 2" xfId="1698"/>
    <cellStyle name="强调文字颜色 4 4 8" xfId="1699"/>
    <cellStyle name="Neutral" xfId="1700"/>
    <cellStyle name="输入 5 2" xfId="1701"/>
    <cellStyle name="40% - 强调文字颜色 1 10" xfId="1702"/>
    <cellStyle name="args.style" xfId="1703"/>
    <cellStyle name="强调文字颜色 4 7" xfId="1704"/>
    <cellStyle name="20% - 强调文字颜色 5 6" xfId="1705"/>
    <cellStyle name="40% - 强调文字颜色 5 4" xfId="1706"/>
    <cellStyle name="常规 4_Book1" xfId="1707"/>
    <cellStyle name="强调文字颜色 5 13" xfId="1708"/>
    <cellStyle name="好_教师绩效工资测算表（离退休按各地上报数测算）2009年1月1日" xfId="1709"/>
    <cellStyle name="强调文字颜色 2 7" xfId="1710"/>
    <cellStyle name="40% - 强调文字颜色 5 7 4" xfId="1711"/>
    <cellStyle name="60% - 强调文字颜色 5 5 4" xfId="1712"/>
    <cellStyle name="强调文字颜色 4 6 5" xfId="1713"/>
    <cellStyle name="_201102养老变动表" xfId="1714"/>
    <cellStyle name="汇总 7" xfId="1715"/>
    <cellStyle name="40% - 强调文字颜色 6 2 8" xfId="1716"/>
    <cellStyle name="强调文字颜色 3 4 4" xfId="1717"/>
    <cellStyle name="20% - 强调文字颜色 5 5 7" xfId="1718"/>
    <cellStyle name="20% - 强调文字颜色 6 5" xfId="1719"/>
    <cellStyle name="解释性文本 7 6" xfId="1720"/>
    <cellStyle name="Currency1" xfId="1721"/>
    <cellStyle name="Accent4" xfId="1722"/>
    <cellStyle name="40% - 强调文字颜色 6 3" xfId="1723"/>
    <cellStyle name="强调文字颜色 5 2 4" xfId="1724"/>
    <cellStyle name="千位分隔 2 2" xfId="1725"/>
    <cellStyle name="差_2009年一般性转移支付标准工资_奖励补助测算5.22测试" xfId="1726"/>
    <cellStyle name="差 2 4" xfId="1727"/>
    <cellStyle name="捠壿_Region Orders (2)" xfId="1728"/>
    <cellStyle name="链接单元格" xfId="1729" builtinId="24"/>
    <cellStyle name="强调文字颜色 6 6" xfId="1730"/>
    <cellStyle name="强调文字颜色 3 15" xfId="1731"/>
    <cellStyle name="检查单元格 3 2" xfId="1732"/>
    <cellStyle name="60% - 强调文字颜色 4 8 2" xfId="1733"/>
    <cellStyle name="20% - 强调文字颜色 2 3 4" xfId="1734"/>
    <cellStyle name="汇总 10" xfId="1735"/>
    <cellStyle name="输入 6 4" xfId="1736"/>
    <cellStyle name="差_奖励补助测算7.25" xfId="1737"/>
    <cellStyle name="强调文字颜色 5 8" xfId="1738"/>
    <cellStyle name="60% - 强调文字颜色 3 10" xfId="1739"/>
    <cellStyle name="Accent3 - 20% 5" xfId="1740"/>
    <cellStyle name="20% - 强调文字颜色 1 3 5" xfId="1741"/>
    <cellStyle name="好 3 4" xfId="1742"/>
    <cellStyle name="链接单元格 6 5" xfId="1743"/>
    <cellStyle name="适中 14" xfId="1744"/>
    <cellStyle name="强调文字颜色 5 3" xfId="1745"/>
    <cellStyle name="60% - 强调文字颜色 3 8 8" xfId="1746"/>
    <cellStyle name="20% - 强调文字颜色 6 3 3" xfId="1747"/>
    <cellStyle name="强调文字颜色 5 4 2" xfId="1748"/>
    <cellStyle name="Accent5 - 20% 5" xfId="1749"/>
    <cellStyle name="输入 5" xfId="1750"/>
    <cellStyle name="20% - 强调文字颜色 5 3 2" xfId="1751"/>
    <cellStyle name="好 5 4" xfId="1752"/>
    <cellStyle name="链接单元格 8 5" xfId="1753"/>
    <cellStyle name="解释性文本 7" xfId="1754"/>
    <cellStyle name="40% - 强调文字颜色 5 3 5" xfId="1755"/>
    <cellStyle name="60% - 强调文字颜色 1 13" xfId="1756"/>
    <cellStyle name="汇总 2 7" xfId="1757"/>
    <cellStyle name="链接单元格 6" xfId="1758"/>
    <cellStyle name="Accent3 - 20% 4" xfId="1759"/>
    <cellStyle name="计算 8 5" xfId="1760"/>
    <cellStyle name="好_2009年一般性转移支付标准工资_地方配套按人均增幅控制8.30xl" xfId="1761"/>
    <cellStyle name="强调文字颜色 1 6 5" xfId="1762"/>
    <cellStyle name="警告文本 2 6" xfId="1763"/>
    <cellStyle name="差 4 2" xfId="1764"/>
    <cellStyle name="检查单元格 3 5" xfId="1765"/>
    <cellStyle name="输出 3_Book1" xfId="1766"/>
    <cellStyle name="40% - 强调文字颜色 6 7 4" xfId="1767"/>
    <cellStyle name="Accent4 6" xfId="1768"/>
    <cellStyle name="40% - 强调文字颜色 4 8 8" xfId="1769"/>
    <cellStyle name="差_奖励补助测算5.24冯铸" xfId="1770"/>
    <cellStyle name="输入 3_Book1" xfId="1771"/>
    <cellStyle name="40% - 强调文字颜色 3 8 3" xfId="1772"/>
    <cellStyle name="解释性文本 3 3" xfId="1773"/>
    <cellStyle name="差 4 5" xfId="1774"/>
    <cellStyle name="20% - 强调文字颜色 5 3_Book1" xfId="1775"/>
    <cellStyle name="40% - 强调文字颜色 2 3 3" xfId="1776"/>
    <cellStyle name="好_县级公安机关公用经费标准奖励测算方案（定稿）" xfId="1777"/>
    <cellStyle name="强调文字颜色 3 2_Book1" xfId="1778"/>
    <cellStyle name="输入 3 8" xfId="1779"/>
    <cellStyle name="捠壿 [0.00]_Region Orders (2)" xfId="1780"/>
    <cellStyle name="强调文字颜色 1 8 2" xfId="1781"/>
    <cellStyle name="40% - 强调文字颜色 4 6 6" xfId="1782"/>
    <cellStyle name="Accent5 - 60% 5" xfId="1783"/>
    <cellStyle name="强调文字颜色 5 6 7" xfId="1784"/>
    <cellStyle name="Accent6 6" xfId="1785"/>
    <cellStyle name="检查单元格 3 3" xfId="1786"/>
    <cellStyle name="注释 7" xfId="1787"/>
    <cellStyle name="强调 3 7" xfId="1788"/>
    <cellStyle name="检查单元格 6 7" xfId="1789"/>
    <cellStyle name="计算 3 5" xfId="1790"/>
    <cellStyle name="20% - 强调文字颜色 3 2 8" xfId="1791"/>
    <cellStyle name="40% - 强调文字颜色 5 5 4" xfId="1792"/>
    <cellStyle name="输入" xfId="1793" builtinId="20"/>
    <cellStyle name="Accent3 - 20% 6" xfId="1794"/>
    <cellStyle name="链接单元格 8" xfId="1795"/>
    <cellStyle name="标题 2 4 5" xfId="1796"/>
    <cellStyle name="适中 4 3" xfId="1797"/>
    <cellStyle name="差 6" xfId="1798"/>
    <cellStyle name="玉博会签合同项目统计表" xfId="1799"/>
    <cellStyle name="强调文字颜色 3 6 5" xfId="1800"/>
    <cellStyle name="20% - 强调文字颜色 5 7 8" xfId="1801"/>
    <cellStyle name="计算 7 3" xfId="1802"/>
    <cellStyle name="强调文字颜色 3" xfId="1803" builtinId="37"/>
    <cellStyle name="强调文字颜色 3 14" xfId="1804"/>
    <cellStyle name="强调文字颜色 6 5" xfId="1805"/>
    <cellStyle name="常规 7 5" xfId="1806"/>
    <cellStyle name="强调文字颜色 5 5 4" xfId="1807"/>
    <cellStyle name="强调文字颜色 6 6 5" xfId="1808"/>
    <cellStyle name="适中 6" xfId="1809"/>
    <cellStyle name="输出 2" xfId="1810"/>
    <cellStyle name="40% - 强调文字颜色 6 9" xfId="1811"/>
    <cellStyle name="Accent1 - 60% 5" xfId="1812"/>
    <cellStyle name="60% - 强调文字颜色 2 5 3" xfId="1813"/>
    <cellStyle name="输出 8 8" xfId="1814"/>
    <cellStyle name="链接单元格 3 6" xfId="1815"/>
    <cellStyle name="解释性文本 5 6" xfId="1816"/>
    <cellStyle name="40% - 强调文字颜色 1 8 2" xfId="1817"/>
    <cellStyle name="60% - 强调文字颜色 1 6 2" xfId="1818"/>
    <cellStyle name="差_文体广播部门" xfId="1819"/>
    <cellStyle name="60% - 强调文字颜色 6 6 6" xfId="1820"/>
    <cellStyle name="60% - 强调文字颜色 1" xfId="1821" builtinId="32"/>
    <cellStyle name="计算 7 6" xfId="1822"/>
    <cellStyle name="强调文字颜色 6" xfId="1823" builtinId="49"/>
    <cellStyle name="60% - 强调文字颜色 5 7 8" xfId="1824"/>
    <cellStyle name="Accent3 4" xfId="1825"/>
    <cellStyle name="60% - 强调文字颜色 4" xfId="1826" builtinId="44"/>
    <cellStyle name="计算 4 2" xfId="1827"/>
    <cellStyle name="检查单元格 7 4" xfId="1828"/>
    <cellStyle name="计算 10" xfId="1829"/>
    <cellStyle name="40% - 强调文字颜色 1 5 4" xfId="1830"/>
    <cellStyle name="警告文本 11" xfId="1831"/>
    <cellStyle name="好 6" xfId="1832"/>
    <cellStyle name="强调文字颜色 5 8 5" xfId="1833"/>
    <cellStyle name="常规 2" xfId="1834"/>
    <cellStyle name="Accent4 - 40% 6" xfId="1835"/>
    <cellStyle name="60% - 强调文字颜色 2 8 8" xfId="1836"/>
    <cellStyle name="解释性文本 4 5" xfId="1837"/>
    <cellStyle name="常规 7_Book1" xfId="1838"/>
    <cellStyle name="警告文本 8" xfId="1839"/>
    <cellStyle name="强调文字颜色 1" xfId="1840" builtinId="29"/>
    <cellStyle name="差 15" xfId="1841"/>
    <cellStyle name="Accent4 - 20% 4" xfId="1842"/>
    <cellStyle name="60% - 强调文字颜色 4 6 8" xfId="1843"/>
    <cellStyle name="标题 3 3" xfId="1844"/>
    <cellStyle name="强调文字颜色 1 2_Book1" xfId="1845"/>
    <cellStyle name="强调文字颜色 6 7 7" xfId="1846"/>
    <cellStyle name="汇总 7 3" xfId="1847"/>
    <cellStyle name="好_03昭通" xfId="1848"/>
    <cellStyle name="强调文字颜色 5 3 5" xfId="1849"/>
    <cellStyle name="强调文字颜色 6 6 7" xfId="1850"/>
    <cellStyle name="20% - 强调文字颜色 3 4" xfId="1851"/>
    <cellStyle name="Accent4 - 20% 3" xfId="1852"/>
    <cellStyle name="60% - 强调文字颜色 4 8 4" xfId="1853"/>
    <cellStyle name="Accent4 - 60% 2" xfId="1854"/>
    <cellStyle name="百分比" xfId="1855" builtinId="5"/>
    <cellStyle name="注释 2 7" xfId="1856"/>
    <cellStyle name="解释性文本 9" xfId="1857"/>
    <cellStyle name="40% - 强调文字颜色 1 3 2" xfId="1858"/>
    <cellStyle name="好" xfId="1859" builtinId="26"/>
    <cellStyle name="20% - 强调文字颜色 4 4_Book1" xfId="1860"/>
    <cellStyle name="输出 6 3" xfId="1861"/>
    <cellStyle name="40% - 强调文字颜色 4 2_Book1" xfId="1862"/>
    <cellStyle name="差_2006年全省财力计算表（中央、决算）" xfId="1863"/>
    <cellStyle name="60% - 强调文字颜色 6 8 5" xfId="1864"/>
    <cellStyle name="好 7 4" xfId="1865"/>
    <cellStyle name="常规 3 4" xfId="1866"/>
    <cellStyle name="60% - 强调文字颜色 5 12" xfId="1867"/>
    <cellStyle name="好_2008年县级公安保障标准落实奖励经费分配测算" xfId="1868"/>
    <cellStyle name="Total" xfId="1869"/>
    <cellStyle name="40% - 强调文字颜色 1 2 5" xfId="1870"/>
    <cellStyle name="后继超链接" xfId="1871"/>
    <cellStyle name="输入 8 3" xfId="1872"/>
    <cellStyle name="强调文字颜色 5 10" xfId="1873"/>
    <cellStyle name="标题 2" xfId="1874" builtinId="17"/>
    <cellStyle name="60% - 强调文字颜色 6 5 5" xfId="1875"/>
    <cellStyle name="40% - 强调文字颜色 2" xfId="1876" builtinId="35"/>
    <cellStyle name="40% - 强调文字颜色 6 2_Book1" xfId="1877"/>
    <cellStyle name="40% - 强调文字颜色 2 4 6" xfId="1878"/>
    <cellStyle name="40% - 强调文字颜色 3 5 7" xfId="1879"/>
    <cellStyle name="60% - 强调文字颜色 6 3 2" xfId="1880"/>
    <cellStyle name="_Book1" xfId="1881"/>
    <cellStyle name="强调文字颜色 5 15" xfId="1882"/>
    <cellStyle name="注释 2 5" xfId="1883"/>
    <cellStyle name="强调文字颜色 5 7 2" xfId="1884"/>
    <cellStyle name="常规 26" xfId="1885"/>
    <cellStyle name="40% - 强调文字颜色 4 7" xfId="1886"/>
    <cellStyle name="输出 6 6" xfId="1887"/>
    <cellStyle name="60% - 强调文字颜色 1 4 2" xfId="1888"/>
    <cellStyle name="标题 4" xfId="1889" builtinId="19"/>
    <cellStyle name="60% - 强调文字颜色 6 5 7" xfId="1890"/>
    <cellStyle name="40% - 强调文字颜色 4" xfId="1891" builtinId="43"/>
    <cellStyle name="链接单元格 8 3" xfId="1892"/>
    <cellStyle name="好 5 2" xfId="1893"/>
    <cellStyle name="输入 3" xfId="1894"/>
    <cellStyle name="解释性文本 14" xfId="1895"/>
    <cellStyle name="20% - 强调文字颜色 1 8 4" xfId="1896"/>
    <cellStyle name="60% - 强调文字颜色 1 4 5" xfId="1897"/>
    <cellStyle name="标题 7" xfId="1898"/>
    <cellStyle name="常规 5 4" xfId="1899"/>
    <cellStyle name="20% - 强调文字颜色 2 4_Book1" xfId="1900"/>
    <cellStyle name="40% - 强调文字颜色 2 2_Book1" xfId="1901"/>
    <cellStyle name="注释 3 6" xfId="1902"/>
    <cellStyle name="解释性文本 4 6" xfId="1903"/>
    <cellStyle name="20% - 强调文字颜色 5 3 6" xfId="1904"/>
    <cellStyle name="常规_预算汇总5 2" xfId="1905"/>
    <cellStyle name="链接单元格 2 6" xfId="1906"/>
    <cellStyle name="差 7 2" xfId="1907"/>
    <cellStyle name="警告文本 5 6" xfId="1908"/>
    <cellStyle name="60% - 强调文字颜色 3 13" xfId="1909"/>
    <cellStyle name="强调文字颜色 2 3 4" xfId="1910"/>
    <cellStyle name="强调文字颜色 2 6 3" xfId="1911"/>
    <cellStyle name="40% - 强调文字颜色 5 4 7" xfId="1912"/>
    <cellStyle name="千位分隔" xfId="1913" builtinId="3"/>
    <cellStyle name="Accent4 - 20%" xfId="1914"/>
    <cellStyle name="千分位_ 白土" xfId="1915"/>
    <cellStyle name="40% - 强调文字颜色 3 6 3" xfId="1916"/>
    <cellStyle name="20% - 强调文字颜色 2 6 3" xfId="1917"/>
    <cellStyle name="60% - 强调文字颜色 2 2 4" xfId="1918"/>
    <cellStyle name="检查单元格 5 4" xfId="1919"/>
    <cellStyle name="计算 2 2" xfId="1920"/>
    <cellStyle name="汇总" xfId="1921" builtinId="25"/>
    <cellStyle name="Accent1 7" xfId="1922"/>
    <cellStyle name="链接单元格 10" xfId="1923"/>
    <cellStyle name="20% - 强调文字颜色 6 4 3" xfId="1924"/>
    <cellStyle name="20% - 强调文字颜色 2 2" xfId="1925"/>
    <cellStyle name="检查单元格 8 3" xfId="1926"/>
    <cellStyle name="Accent6 2" xfId="1927"/>
    <cellStyle name="链接单元格 2 4" xfId="1928"/>
    <cellStyle name="强调文字颜色 5 2_Book1" xfId="1929"/>
    <cellStyle name="Accent2 4" xfId="1930"/>
    <cellStyle name="60% - 强调文字颜色 5 6 8" xfId="1931"/>
    <cellStyle name="40% - 强调文字颜色 5 8 8" xfId="1932"/>
    <cellStyle name="输出 7 5" xfId="1933"/>
    <cellStyle name="链接单元格 2 3" xfId="1934"/>
    <cellStyle name="警告文本 6" xfId="1935"/>
    <cellStyle name="20% - 强调文字颜色 6 3" xfId="1936"/>
    <cellStyle name="60% - 强调文字颜色 1 8 8" xfId="1937"/>
    <cellStyle name="60% - 强调文字颜色 5 7 2" xfId="1938"/>
    <cellStyle name="解释性文本 8 8" xfId="1939"/>
    <cellStyle name="常规 6" xfId="1940"/>
    <cellStyle name="计算 7 5" xfId="1941"/>
    <cellStyle name="强调文字颜色 5" xfId="1942" builtinId="45"/>
    <cellStyle name="千位分隔[0]" xfId="1943" builtinId="6"/>
    <cellStyle name="汇总 6 2" xfId="1944"/>
    <cellStyle name="常规 14 4" xfId="1945"/>
    <cellStyle name="强调文字颜色 6 8 7" xfId="1946"/>
    <cellStyle name="40% - 强调文字颜色 1 8 3" xfId="1947"/>
    <cellStyle name="强调文字颜色 4 8 2" xfId="1948"/>
    <cellStyle name="超链接" xfId="1949" builtinId="8"/>
    <cellStyle name="强调文字颜色 4 4" xfId="1950"/>
    <cellStyle name="强调文字颜色 5 3 3" xfId="1951"/>
    <cellStyle name="输出 3 6" xfId="1952"/>
    <cellStyle name="计算" xfId="1953" builtinId="22"/>
    <cellStyle name="差 3 7" xfId="1954"/>
    <cellStyle name="60% - 强调文字颜色 6 4 6" xfId="1955"/>
    <cellStyle name="20% - 强调文字颜色 6 8 5" xfId="1956"/>
    <cellStyle name="20% - 强调文字颜色 5" xfId="1957" builtinId="46"/>
    <cellStyle name="40% - 强调文字颜色 5 3 3" xfId="1958"/>
    <cellStyle name="20% - 强调文字颜色 2 5 8" xfId="1959"/>
    <cellStyle name="60% - 强调文字颜色 1 11" xfId="1960"/>
    <cellStyle name="Accent1 - 60% 2" xfId="1961"/>
    <cellStyle name="注释 8" xfId="1962"/>
    <cellStyle name="常规 10 7" xfId="1963"/>
    <cellStyle name="好_不用软件计算9.1不考虑经费管理评价xl" xfId="1964"/>
    <cellStyle name="汇总 2 5" xfId="1965"/>
    <cellStyle name="链接单元格 4" xfId="1966"/>
    <cellStyle name="Accent3 - 20% 2" xfId="1967"/>
    <cellStyle name="货币[0]" xfId="1968" builtinId="7"/>
    <cellStyle name="差" xfId="1969" builtinId="27"/>
    <cellStyle name="20% - 强调文字颜色 1 2 3" xfId="1970"/>
    <cellStyle name="强调文字颜色 5 3 8" xfId="1971"/>
    <cellStyle name="强调文字颜色 6 11" xfId="1972"/>
    <cellStyle name="强调文字颜色 3 4 6" xfId="1973"/>
    <cellStyle name="强调文字颜色 6 12" xfId="1974"/>
    <cellStyle name="强调文字颜色 3 4 7" xfId="1975"/>
    <cellStyle name="常规 12" xfId="1976"/>
    <cellStyle name="输入 2 2" xfId="1977"/>
    <cellStyle name="Accent4 7" xfId="1978"/>
    <cellStyle name="20% - 强调文字颜色 6 8 6" xfId="1979"/>
    <cellStyle name="60% - 强调文字颜色 6 4 7" xfId="1980"/>
    <cellStyle name="20% - 强调文字颜色 6" xfId="1981" builtinId="50"/>
    <cellStyle name="常规 2_Book1" xfId="1982"/>
    <cellStyle name="60% - 强调文字颜色 6" xfId="1983" builtinId="52"/>
    <cellStyle name="Accent6 - 20% 2" xfId="1984"/>
    <cellStyle name="强调文字颜色 6 3 7" xfId="1985"/>
    <cellStyle name="60% - 强调文字颜色 5 6" xfId="1986"/>
    <cellStyle name="注释 8 4" xfId="1987"/>
    <cellStyle name="汇总 6 5" xfId="1988"/>
    <cellStyle name="强调文字颜色 1 2 3" xfId="1989"/>
    <cellStyle name="常规 14 7" xfId="1990"/>
    <cellStyle name="好_业务工作量指标" xfId="1991"/>
    <cellStyle name="Accent3 5" xfId="1992"/>
    <cellStyle name="60% - 强调文字颜色 5" xfId="1993" builtinId="48"/>
    <cellStyle name="强调 2 5" xfId="1994"/>
    <cellStyle name="40% - 强调文字颜色 1 8 6" xfId="1995"/>
    <cellStyle name="链接单元格 7" xfId="1996"/>
    <cellStyle name="汇总 2 8" xfId="1997"/>
    <cellStyle name="60% - 强调文字颜色 1 6 6" xfId="1998"/>
    <cellStyle name="差_0502通海县" xfId="1999"/>
    <cellStyle name="注释 3 3" xfId="2000"/>
    <cellStyle name="40% - 强调文字颜色 4 8 4" xfId="2001"/>
    <cellStyle name="差_第一部分：综合全" xfId="2002"/>
    <cellStyle name="40% - 强调文字颜色 4 2 4" xfId="2003"/>
    <cellStyle name="汇总 8 2" xfId="2004"/>
    <cellStyle name="强调文字颜色 5 4 4" xfId="2005"/>
    <cellStyle name="强调文字颜色 1 9" xfId="2006"/>
    <cellStyle name="好 3 8" xfId="2007"/>
    <cellStyle name="40% - 强调文字颜色 6" xfId="2008" builtinId="51"/>
    <cellStyle name="强调文字颜色 2 5 2" xfId="2009"/>
    <cellStyle name="40% - 强调文字颜色 5 3 6" xfId="2010"/>
    <cellStyle name="60% - 强调文字颜色 1 14" xfId="2011"/>
    <cellStyle name="60% - 强调文字颜色 4 10" xfId="2012"/>
    <cellStyle name="Accent2 - 40% 5" xfId="2013"/>
    <cellStyle name="差 7 8" xfId="2014"/>
    <cellStyle name="强调文字颜色 4 10" xfId="2015"/>
    <cellStyle name="注释 6 2" xfId="2016"/>
    <cellStyle name="Accent5 3" xfId="2017"/>
    <cellStyle name="注释" xfId="2018" builtinId="10"/>
    <cellStyle name="强调文字颜色 4 8 7" xfId="2019"/>
    <cellStyle name="20% - 强调文字颜色 3 8 5" xfId="2020"/>
    <cellStyle name="_Book1_5" xfId="2021"/>
    <cellStyle name="60% - 强调文字颜色 3 4 6" xfId="2022"/>
    <cellStyle name="计算 3_Book1" xfId="2023"/>
    <cellStyle name="输入 4 8" xfId="2024"/>
    <cellStyle name="Accent1" xfId="2025"/>
    <cellStyle name="好_2006年水利统计指标统计表" xfId="2026"/>
    <cellStyle name="强调文字颜色 3 2 4" xfId="2027"/>
    <cellStyle name="20% - 强调文字颜色 5 3 7" xfId="2028"/>
    <cellStyle name="20% - 强调文字颜色 4 5" xfId="2029"/>
    <cellStyle name="20% - 强调文字颜色 5 5 8" xfId="2030"/>
    <cellStyle name="60% - 强调文字颜色 3 4 4" xfId="2031"/>
    <cellStyle name="20% - 强调文字颜色 3 8 3" xfId="2032"/>
    <cellStyle name="_Book1_3" xfId="2033"/>
    <cellStyle name="40% - 强调文字颜色 2 7 2" xfId="2034"/>
    <cellStyle name="常规 9" xfId="2035"/>
    <cellStyle name="好_M01-2(州市补助收入)" xfId="2036"/>
    <cellStyle name="60% - 强调文字颜色 3 2 7" xfId="2037"/>
    <cellStyle name="20% - 强调文字颜色 3 6 6" xfId="2038"/>
    <cellStyle name="40% - 强调文字颜色 3 4 6" xfId="2039"/>
    <cellStyle name="输出 5 3" xfId="2040"/>
    <cellStyle name="40% - 强调文字颜色 6 8 6" xfId="2041"/>
    <cellStyle name="20% - 强调文字颜色 2 10" xfId="2042"/>
    <cellStyle name="差 5 4" xfId="2043"/>
    <cellStyle name="强调文字颜色 5 11" xfId="2044"/>
    <cellStyle name="60% - 强调文字颜色 6 5 6" xfId="2045"/>
    <cellStyle name="40% - 强调文字颜色 3" xfId="2046" builtinId="39"/>
    <cellStyle name="标题 3" xfId="2047" builtinId="18"/>
    <cellStyle name="适中 3_Book1" xfId="2048"/>
    <cellStyle name="差_财政支出对上级的依赖程度" xfId="2049"/>
    <cellStyle name="警告文本 3" xfId="2050"/>
    <cellStyle name="20% - 强调文字颜色 2 2 6" xfId="2051"/>
    <cellStyle name="强调文字颜色 6 3 4" xfId="2052"/>
    <cellStyle name="60% - 强调文字颜色 5 3" xfId="2053"/>
    <cellStyle name="40% - 强调文字颜色 5 5" xfId="2054"/>
    <cellStyle name="20% - 强调文字颜色 5 7" xfId="2055"/>
    <cellStyle name="Input [yellow]" xfId="2056"/>
    <cellStyle name="40% - 强调文字颜色 6 11" xfId="2057"/>
    <cellStyle name="好_Book1_Book1" xfId="2058"/>
    <cellStyle name="60% - 强调文字颜色 6 8 2" xfId="2059"/>
    <cellStyle name="解释性文本 5 7" xfId="2060"/>
    <cellStyle name="强调文字颜色 3 12" xfId="2061"/>
    <cellStyle name="强调文字颜色 6 3" xfId="2062"/>
    <cellStyle name="20% - 强调文字颜色 1 5 5" xfId="2063"/>
    <cellStyle name="计算 2" xfId="2064"/>
    <cellStyle name="40% - 强调文字颜色 1 3 5" xfId="2065"/>
    <cellStyle name="60% - 强调文字颜色 6 8 8" xfId="2066"/>
    <cellStyle name="输出 2 8" xfId="2067"/>
    <cellStyle name="20% - 强调文字颜色 2 3 2" xfId="2068"/>
    <cellStyle name="好_指标四" xfId="2069"/>
    <cellStyle name="解释性文本 7 7" xfId="2070"/>
    <cellStyle name="输出 7" xfId="2071"/>
    <cellStyle name="差 3 2" xfId="2072"/>
    <cellStyle name="60% - 强调文字颜色 2 7 6" xfId="2073"/>
    <cellStyle name="60% - Accent6" xfId="2074"/>
    <cellStyle name="常规 6 4" xfId="2075"/>
    <cellStyle name="输出 4 7" xfId="2076"/>
    <cellStyle name="60% - 强调文字颜色 2 11" xfId="2077"/>
    <cellStyle name="好_三季度－表二" xfId="2078"/>
    <cellStyle name="40% - 强调文字颜色 5 8 3" xfId="2079"/>
    <cellStyle name="60% - 强调文字颜色 5 6 3" xfId="2080"/>
    <cellStyle name="40% - 强调文字颜色 2 8 8" xfId="2081"/>
    <cellStyle name="40% - 强调文字颜色 3 7 5" xfId="2082"/>
    <cellStyle name="解释性文本 2 5" xfId="2083"/>
    <cellStyle name="输入 4 5" xfId="2084"/>
    <cellStyle name="注释 3" xfId="2085"/>
    <cellStyle name="常规 27" xfId="2086"/>
    <cellStyle name="40% - 强调文字颜色 4 8" xfId="2087"/>
    <cellStyle name="适中 4 4" xfId="2088"/>
    <cellStyle name="标题 2 4 6" xfId="2089"/>
    <cellStyle name="差 7" xfId="2090"/>
    <cellStyle name="强调文字颜色 6 7 5" xfId="2091"/>
    <cellStyle name="20% - Accent3" xfId="2092"/>
    <cellStyle name="差 6 8" xfId="2093"/>
    <cellStyle name="注释 5 2" xfId="2094"/>
    <cellStyle name="Moneda_96 Risk" xfId="2095"/>
    <cellStyle name="60% - 强调文字颜色 6 5 8" xfId="2096"/>
    <cellStyle name="40% - 强调文字颜色 5" xfId="2097" builtinId="47"/>
    <cellStyle name="强调文字颜色 5 6 6" xfId="2098"/>
    <cellStyle name="检查单元格 2 8" xfId="2099"/>
    <cellStyle name="编号" xfId="2100"/>
    <cellStyle name="20% - 强调文字颜色 1 3_Book1" xfId="2101"/>
    <cellStyle name="60% - 强调文字颜色 6 7 8" xfId="2102"/>
    <cellStyle name="Bad" xfId="2103"/>
    <cellStyle name="检查单元格 5 2" xfId="2104"/>
    <cellStyle name="强调文字颜色 2 2 3" xfId="2105"/>
    <cellStyle name="20% - 强调文字颜色 4 3 6" xfId="2106"/>
    <cellStyle name="好 5 5" xfId="2107"/>
    <cellStyle name="解释性文本 10" xfId="2108"/>
    <cellStyle name="60% - 强调文字颜色 2 4 5" xfId="2109"/>
    <cellStyle name="20% - 强调文字颜色 2 8 4" xfId="2110"/>
    <cellStyle name="强调文字颜色 3 10" xfId="2111"/>
    <cellStyle name="强调文字颜色 3 7 8" xfId="2112"/>
    <cellStyle name="_ET_STYLE_NoName_00__Book1_Book1" xfId="2113"/>
    <cellStyle name="20% - 强调文字颜色 6 11" xfId="2114"/>
    <cellStyle name="好_指标五" xfId="2115"/>
    <cellStyle name="标题 2 7" xfId="2116"/>
    <cellStyle name="差 4 7" xfId="2117"/>
    <cellStyle name="40% - 强调文字颜色 2 7" xfId="2118"/>
    <cellStyle name="20% - 强调文字颜色 2 9" xfId="2119"/>
    <cellStyle name="40% - 强调文字颜色 3 2" xfId="2120"/>
    <cellStyle name="好 11" xfId="2121"/>
    <cellStyle name="标题 3 2" xfId="2122"/>
    <cellStyle name="60% - 强调文字颜色 4 6 7" xfId="2123"/>
    <cellStyle name="Accent3 - 40% 2" xfId="2124"/>
    <cellStyle name="计算 3 8" xfId="2125"/>
    <cellStyle name="60% - 强调文字颜色 2 6 4" xfId="2126"/>
    <cellStyle name="40% - 强调文字颜色 2 8 4" xfId="2127"/>
    <cellStyle name="汇总 4 7" xfId="2128"/>
    <cellStyle name="60% - 强调文字颜色 1 8 5" xfId="2129"/>
    <cellStyle name="好_11大理" xfId="2130"/>
    <cellStyle name="计算 7 2" xfId="2131"/>
    <cellStyle name="警告文本 9" xfId="2132"/>
    <cellStyle name="强调文字颜色 2" xfId="2133" builtinId="33"/>
    <cellStyle name="警告文本 4 3" xfId="2134"/>
    <cellStyle name="强调文字颜色 2 5 7" xfId="2135"/>
    <cellStyle name="好 8 2" xfId="2136"/>
    <cellStyle name="常规 4 2" xfId="2137"/>
    <cellStyle name="Percent_!!!GO" xfId="2138"/>
    <cellStyle name="60% - 强调文字颜色 1 7 5" xfId="2139"/>
    <cellStyle name="常规 11 2" xfId="2140"/>
    <cellStyle name="40% - 强调文字颜色 2 3_Book1" xfId="2141"/>
    <cellStyle name="适中 2" xfId="2142"/>
    <cellStyle name="好_2006年基础数据" xfId="2143"/>
    <cellStyle name="60% - 强调文字颜色 2 3" xfId="2144"/>
    <cellStyle name="40% - Accent1" xfId="2145"/>
    <cellStyle name="标题 2 4" xfId="2146"/>
    <cellStyle name="数字" xfId="2147"/>
    <cellStyle name="20% - 强调文字颜色 1 6" xfId="2148"/>
    <cellStyle name="40% - 强调文字颜色 1 4" xfId="2149"/>
    <cellStyle name="60% - 强调文字颜色 1 2" xfId="2150"/>
    <cellStyle name="60% - 强调文字颜色 6 4 5" xfId="2151"/>
    <cellStyle name="20% - 强调文字颜色 6 8 4" xfId="2152"/>
    <cellStyle name="Accent3_公安安全支出补充表5.14" xfId="2153"/>
    <cellStyle name="20% - 强调文字颜色 4" xfId="2154" builtinId="42"/>
    <cellStyle name="40% - 强调文字颜色 1 4 7" xfId="2155"/>
    <cellStyle name="60% - 强调文字颜色 4 2 2" xfId="2156"/>
    <cellStyle name="解释性文本 4_Book1" xfId="2157"/>
    <cellStyle name="检查单元格 4 4" xfId="2158"/>
    <cellStyle name="40% - 强调文字颜色 6 8 3" xfId="2159"/>
    <cellStyle name="40% - 强调文字颜色 3 6 8" xfId="2160"/>
    <cellStyle name="20% - 强调文字颜色 6 8 2" xfId="2161"/>
    <cellStyle name="60% - 强调文字颜色 6 4 3" xfId="2162"/>
    <cellStyle name="20% - 强调文字颜色 2" xfId="2163" builtinId="34"/>
    <cellStyle name="60% - 强调文字颜色 1 6 4" xfId="2164"/>
    <cellStyle name="40% - 强调文字颜色 1 8 4" xfId="2165"/>
    <cellStyle name="Accent3 3" xfId="2166"/>
    <cellStyle name="60% - 强调文字颜色 5 7 7" xfId="2167"/>
    <cellStyle name="60% - 强调文字颜色 6 6 8" xfId="2168"/>
    <cellStyle name="60% - 强调文字颜色 3" xfId="2169" builtinId="40"/>
    <cellStyle name="20% - 强调文字颜色 5 15" xfId="2170"/>
    <cellStyle name="强调文字颜色 4 4 6" xfId="2171"/>
    <cellStyle name="差 2_Book1" xfId="2172"/>
    <cellStyle name="强调 2 7" xfId="2173"/>
    <cellStyle name="40% - 强调文字颜色 4 8 5" xfId="2174"/>
    <cellStyle name="60% - 强调文字颜色 4 6 5" xfId="2175"/>
    <cellStyle name="好 6 4" xfId="2176"/>
    <cellStyle name="常规 2 4" xfId="2177"/>
    <cellStyle name="60% - 强调文字颜色 6 7 3" xfId="2178"/>
    <cellStyle name="解释性文本 4 8" xfId="2179"/>
    <cellStyle name="强调文字颜色 2 5 3" xfId="2180"/>
    <cellStyle name="40% - 强调文字颜色 5 3 7" xfId="2181"/>
    <cellStyle name="60% - 强调文字颜色 1 15" xfId="2182"/>
    <cellStyle name="注释 8 7" xfId="2183"/>
    <cellStyle name="好 5 8" xfId="2184"/>
    <cellStyle name="解释性文本 13" xfId="2185"/>
    <cellStyle name="差 7 5" xfId="2186"/>
    <cellStyle name="差_基础数据分析" xfId="2187"/>
    <cellStyle name="强调文字颜色 6 7 6" xfId="2188"/>
    <cellStyle name="强调文字颜色 3 5" xfId="2189"/>
    <cellStyle name="Accent6 - 20% 4" xfId="2190"/>
    <cellStyle name="60% - 强调文字颜色 5 8" xfId="2191"/>
    <cellStyle name="解释性文本 6 3" xfId="2192"/>
    <cellStyle name="40% - 强调文字颜色 4 3 5" xfId="2193"/>
    <cellStyle name="已访问的超链接" xfId="2194" builtinId="9"/>
    <cellStyle name="警告文本 5 3" xfId="2195"/>
    <cellStyle name="强调文字颜色 2 6 7" xfId="2196"/>
    <cellStyle name="强调文字颜色 5 3 2" xfId="2197"/>
    <cellStyle name="20% - 强调文字颜色 2 15" xfId="2198"/>
    <cellStyle name="输入 15" xfId="2199"/>
    <cellStyle name="强调文字颜色 4 3" xfId="2200"/>
    <cellStyle name="40% - 强调文字颜色 4 7 3" xfId="2201"/>
    <cellStyle name="Calculation" xfId="2202"/>
    <cellStyle name="计算 2 4" xfId="2203"/>
    <cellStyle name="检查单元格 5 6" xfId="2204"/>
    <cellStyle name="Heading 1" xfId="2205"/>
    <cellStyle name="20% - 强调文字颜色 4 3_Book1" xfId="2206"/>
    <cellStyle name="强调文字颜色 5 5" xfId="2207"/>
    <cellStyle name="常规 6 5" xfId="2208"/>
    <cellStyle name="标题 2 10" xfId="2209"/>
    <cellStyle name="20% - 强调文字颜色 6 3 5" xfId="2210"/>
    <cellStyle name="强调文字颜色 4 2 2" xfId="2211"/>
    <cellStyle name="好_丽江汇总" xfId="2212"/>
    <cellStyle name="强调 1 6" xfId="2213"/>
    <cellStyle name="60% - 强调文字颜色 6 5 4" xfId="2214"/>
    <cellStyle name="Comma_!!!GO" xfId="2215"/>
    <cellStyle name="40% - 强调文字颜色 1" xfId="2216" builtinId="31"/>
    <cellStyle name="标题 1" xfId="2217" builtinId="16"/>
    <cellStyle name="计算 2 5" xfId="2218"/>
    <cellStyle name="检查单元格 5 7" xfId="2219"/>
    <cellStyle name="强调文字颜色 4 3 7" xfId="2220"/>
    <cellStyle name="计算 2 8" xfId="2221"/>
    <cellStyle name="60% - 强调文字颜色 3 11" xfId="2222"/>
    <cellStyle name="0,0_x000d_&#10;NA_x000d_&#10;" xfId="2223"/>
    <cellStyle name="强调文字颜色 5 6 2" xfId="2224"/>
    <cellStyle name="警告文本" xfId="2225" builtinId="11"/>
    <cellStyle name="标题 2 2 2" xfId="2226"/>
    <cellStyle name="输入 7 5" xfId="2227"/>
    <cellStyle name="40% - 强调文字颜色 3 4_Book1" xfId="2228"/>
    <cellStyle name="40% - 强调文字颜色 4 7 8" xfId="2229"/>
    <cellStyle name="60% - 强调文字颜色 3 2_Book1" xfId="2230"/>
    <cellStyle name="差 8 7" xfId="2231"/>
    <cellStyle name="输出 8 6" xfId="2232"/>
    <cellStyle name="链接单元格 3 4" xfId="2233"/>
    <cellStyle name="Accent5 - 40%" xfId="2234"/>
    <cellStyle name="注释 6 8" xfId="2235"/>
    <cellStyle name="40% - 强调文字颜色 6 4_Book1" xfId="2236"/>
    <cellStyle name="差_县级公安机关公用经费标准奖励测算方案（定稿）" xfId="2237"/>
    <cellStyle name="强调文字颜色 6 4" xfId="2238"/>
    <cellStyle name="强调文字颜色 3 13" xfId="2239"/>
    <cellStyle name="40% - 强调文字颜色 2 10" xfId="2240"/>
    <cellStyle name="20% - 强调文字颜色 1 4 3" xfId="2241"/>
    <cellStyle name="40% - 强调文字颜色 1 2 3" xfId="2242"/>
    <cellStyle name="60% - 强调文字颜色 3 8 4" xfId="2243"/>
    <cellStyle name="强调文字颜色 6 8 4" xfId="2244"/>
    <cellStyle name="差_云南农村义务教育统计表" xfId="2245"/>
    <cellStyle name="60% - 强调文字颜色 6 6" xfId="2246"/>
    <cellStyle name="强调文字颜色 6 4 7" xfId="2247"/>
    <cellStyle name="汇总 4 3" xfId="2248"/>
    <cellStyle name="60% - 强调文字颜色 2 4 4" xfId="2249"/>
    <cellStyle name="20% - 强调文字颜色 2 8 3" xfId="2250"/>
    <cellStyle name="输出 7 8" xfId="2251"/>
    <cellStyle name="60% - 强调文字颜色 2 4 3" xfId="2252"/>
    <cellStyle name="20% - 强调文字颜色 2 8 2" xfId="2253"/>
    <cellStyle name="计算 7 4" xfId="2254"/>
    <cellStyle name="强调文字颜色 4" xfId="2255" builtinId="41"/>
    <cellStyle name="强调文字颜色 4 6" xfId="2256"/>
    <cellStyle name="20% - 强调文字颜色 4 3 2" xfId="2257"/>
    <cellStyle name="40% - 强调文字颜色 1 3_Book1" xfId="2258"/>
    <cellStyle name="60% - 强调文字颜色 6 9" xfId="2259"/>
    <cellStyle name="Accent1 - 60% 7" xfId="2260"/>
    <cellStyle name="检查单元格 4 7" xfId="2261"/>
    <cellStyle name="好_2009年一般性转移支付标准工资_奖励补助测算5.23新" xfId="2262"/>
    <cellStyle name="60% - 强调文字颜色 6 3 8" xfId="2263"/>
    <cellStyle name="20% - 强调文字颜色 6 7 7" xfId="2264"/>
    <cellStyle name="常规 3" xfId="2265"/>
    <cellStyle name="好 7" xfId="2266"/>
    <cellStyle name="强调文字颜色 5 8 6" xfId="2267"/>
    <cellStyle name="Pourcentage_pldt" xfId="2268"/>
    <cellStyle name="解释性文本 7 5" xfId="2269"/>
    <cellStyle name="差_Book1_1_Book1_1" xfId="2270"/>
    <cellStyle name="Good" xfId="2271"/>
    <cellStyle name="60% - 强调文字颜色 4 6" xfId="2272"/>
    <cellStyle name="强调文字颜色 6 2 7" xfId="2273"/>
    <cellStyle name="警告文本 7 5" xfId="2274"/>
    <cellStyle name="强调文字颜色 2 14" xfId="2275"/>
    <cellStyle name="输出 12" xfId="2276"/>
    <cellStyle name="警告文本 8 5" xfId="2277"/>
    <cellStyle name="强调文字颜色 1 5" xfId="2278"/>
    <cellStyle name="40% - 强调文字颜色 5 7 3" xfId="2279"/>
    <cellStyle name="표준_0N-HANDLING " xfId="2280"/>
    <cellStyle name="注释 6 6" xfId="2281"/>
    <cellStyle name="强调文字颜色 4 14" xfId="2282"/>
    <cellStyle name="常规 2 2_Book1" xfId="2283"/>
    <cellStyle name="60% - 强调文字颜色 4 3 7" xfId="2284"/>
    <cellStyle name="20% - 强调文字颜色 4 7 6" xfId="2285"/>
    <cellStyle name="强调文字颜色 1 7 2" xfId="2286"/>
    <cellStyle name="40% - 强调文字颜色 4 5 6" xfId="2287"/>
    <cellStyle name="Accent3 - 60% 7" xfId="2288"/>
    <cellStyle name="注释 4 4" xfId="2289"/>
    <cellStyle name="60% - 强调文字颜色 4 3 6" xfId="2290"/>
    <cellStyle name="20% - 强调文字颜色 4 7 5" xfId="2291"/>
    <cellStyle name="Accent3 - 60% 6" xfId="2292"/>
    <cellStyle name="40% - 强调文字颜色 4 5 5" xfId="2293"/>
    <cellStyle name="强调文字颜色 1 3 5" xfId="2294"/>
    <cellStyle name="汇总 7 7" xfId="2295"/>
    <cellStyle name="注释 4_Book1" xfId="2296"/>
    <cellStyle name="Moneda [0]_96 Risk" xfId="2297"/>
    <cellStyle name="强调文字颜色 4 4_Book1" xfId="2298"/>
    <cellStyle name="20% - 强调文字颜色 6 2 5" xfId="2299"/>
    <cellStyle name="强调文字颜色 1 3_Book1" xfId="2300"/>
    <cellStyle name="强调文字颜色 4 5" xfId="2301"/>
    <cellStyle name="注释 4 5" xfId="2302"/>
    <cellStyle name="20% - 强调文字颜色 3 5 2" xfId="2303"/>
    <cellStyle name="40% - 强调文字颜色 3 3 2" xfId="2304"/>
    <cellStyle name="好_县级基础数据" xfId="2305"/>
    <cellStyle name="汇总 4_Book1" xfId="2306"/>
    <cellStyle name="标题 2 7 2" xfId="2307"/>
    <cellStyle name="60% - 强调文字颜色 5 6 4" xfId="2308"/>
    <cellStyle name="千位分隔 2" xfId="2309"/>
    <cellStyle name="Accent1 - 20% 3" xfId="2310"/>
    <cellStyle name="商品名称" xfId="2311"/>
    <cellStyle name="20% - 强调文字颜色 1 4" xfId="2312"/>
    <cellStyle name="链接单元格 13" xfId="2313"/>
    <cellStyle name="20% - 强调文字颜色 4 2_Book1" xfId="2314"/>
    <cellStyle name="Accent1 4" xfId="2315"/>
    <cellStyle name="60% - 强调文字颜色 5 5 8" xfId="2316"/>
    <cellStyle name="强调文字颜色 3 8 5" xfId="2317"/>
    <cellStyle name="40% - 强调文字颜色 5 7 8" xfId="2318"/>
    <cellStyle name="差_Book1_2" xfId="2319"/>
    <cellStyle name="好_2009年一般性转移支付标准工资_不用软件计算9.1不考虑经费管理评价xl" xfId="2320"/>
    <cellStyle name="强调文字颜色 3 3" xfId="2321"/>
    <cellStyle name="差 2 3" xfId="2322"/>
    <cellStyle name="콤마 [0]_BOILER-CO1" xfId="2323"/>
    <cellStyle name="输入 7 3" xfId="2324"/>
    <cellStyle name="20% - 强调文字颜色 4 5 2" xfId="2325"/>
    <cellStyle name="40% - 强调文字颜色 1 3 8" xfId="2326"/>
    <cellStyle name="计算 5" xfId="2327"/>
    <cellStyle name="_Book1_2_Book1" xfId="2328"/>
    <cellStyle name="强调文字颜色 4 8 6" xfId="2329"/>
    <cellStyle name="汇总 2_Book1" xfId="2330"/>
    <cellStyle name="汇总 7 5" xfId="2331"/>
    <cellStyle name="强调文字颜色 1 3 3" xfId="2332"/>
    <cellStyle name="40% - 强调文字颜色 3 2 6" xfId="2333"/>
    <cellStyle name="20% - 强调文字颜色 3 4 6" xfId="2334"/>
    <cellStyle name="40% - 强调文字颜色 3 5" xfId="2335"/>
    <cellStyle name="好 14" xfId="2336"/>
    <cellStyle name="差 5 5" xfId="2337"/>
    <cellStyle name="20% - 强调文字颜色 2 11" xfId="2338"/>
    <cellStyle name="comma zerodec" xfId="2339"/>
    <cellStyle name="强调文字颜色 6 7 8" xfId="2340"/>
    <cellStyle name="标题 2 14" xfId="2341"/>
    <cellStyle name="Accent3 - 20%" xfId="2342"/>
    <cellStyle name="解释性文本 7 2" xfId="2343"/>
    <cellStyle name="差_2007年检察院案件数" xfId="2344"/>
    <cellStyle name="Header2" xfId="2345"/>
    <cellStyle name="20% - 强调文字颜色 3 2 6" xfId="2346"/>
    <cellStyle name="适中 7 7" xfId="2347"/>
    <cellStyle name="输出 3 7" xfId="2348"/>
    <cellStyle name="千位分隔 3" xfId="2349"/>
    <cellStyle name="Accent1 - 20% 4" xfId="2350"/>
    <cellStyle name="Accent4 4" xfId="2351"/>
    <cellStyle name="60% - 强调文字颜色 5 8 8" xfId="2352"/>
    <cellStyle name="20% - 强调文字颜色 4 2 5" xfId="2353"/>
    <cellStyle name="强调文字颜色 3 9" xfId="2354"/>
    <cellStyle name="差_Book2" xfId="2355"/>
    <cellStyle name="Dollar (zero dec)" xfId="2356"/>
    <cellStyle name="输出 3 3" xfId="2357"/>
    <cellStyle name="解释性文本 7 4" xfId="2358"/>
    <cellStyle name="输入 5 4" xfId="2359"/>
    <cellStyle name="40% - 强调文字颜色 1 12" xfId="2360"/>
    <cellStyle name="60% - 强调文字颜色 3 7 2" xfId="2361"/>
    <cellStyle name="20% - 强调文字颜色 5 3 5" xfId="2362"/>
    <cellStyle name="强调文字颜色 3 2 2" xfId="2363"/>
    <cellStyle name="输入 8" xfId="2364"/>
    <cellStyle name="链接单元格 8 8" xfId="2365"/>
    <cellStyle name="PSChar" xfId="2366"/>
    <cellStyle name="注释 2_Book1" xfId="2367"/>
    <cellStyle name="好 5 7" xfId="2368"/>
    <cellStyle name="解释性文本 12" xfId="2369"/>
    <cellStyle name="差_2006年水利统计指标统计表" xfId="2370"/>
    <cellStyle name="20% - 强调文字颜色 3 14" xfId="2371"/>
    <cellStyle name="Accent6 - 20%" xfId="2372"/>
    <cellStyle name="常规_Book3 2" xfId="2373"/>
    <cellStyle name="40% - 强调文字颜色 4 15" xfId="2374"/>
    <cellStyle name="60% - 强调文字颜色 3 6 2" xfId="2375"/>
    <cellStyle name="链接单元格 7 3" xfId="2376"/>
    <cellStyle name="콤마_BOILER-CO1" xfId="2377"/>
    <cellStyle name="60% - 强调文字颜色 3 9" xfId="2378"/>
    <cellStyle name="注释 3 8" xfId="2379"/>
    <cellStyle name="好_2007年检察院案件数" xfId="2380"/>
    <cellStyle name="输出 5 6" xfId="2381"/>
    <cellStyle name="解释性文本 5 3" xfId="2382"/>
    <cellStyle name="Accent4 - 20% 7" xfId="2383"/>
    <cellStyle name="60% - 强调文字颜色 5 3_Book1" xfId="2384"/>
    <cellStyle name="差_指标四" xfId="2385"/>
    <cellStyle name="20% - 强调文字颜色 2 3 6" xfId="2386"/>
    <cellStyle name="差_Book1_Book1" xfId="2387"/>
    <cellStyle name="20% - 强调文字颜色 4 13" xfId="2388"/>
    <cellStyle name="20% - 强调文字颜色 5 3" xfId="2389"/>
    <cellStyle name="解释性文本 6 5" xfId="2390"/>
    <cellStyle name="40% - 强调文字颜色 2 2 2" xfId="2391"/>
    <cellStyle name="Accent6 - 40% 2" xfId="2392"/>
    <cellStyle name="20% - 强调文字颜色 2 4 2" xfId="2393"/>
    <cellStyle name="输出 3 8" xfId="2394"/>
    <cellStyle name="警告文本 4 8" xfId="2395"/>
    <cellStyle name="输出 5 2" xfId="2396"/>
    <cellStyle name="20% - 强调文字颜色 1 2 7" xfId="2397"/>
    <cellStyle name="常规 14 2" xfId="2398"/>
    <cellStyle name="强调文字颜色 6 8 5" xfId="2399"/>
    <cellStyle name="强调文字颜色 6 2 2" xfId="2400"/>
    <cellStyle name="检查单元格 12" xfId="2401"/>
    <cellStyle name="检查单元格 14" xfId="2402"/>
    <cellStyle name="强调文字颜色 5 3_Book1" xfId="2403"/>
    <cellStyle name="解释性文本 3 5" xfId="2404"/>
    <cellStyle name="40% - 强调文字颜色 3 8 5" xfId="2405"/>
    <cellStyle name="Input Cells" xfId="2406"/>
    <cellStyle name="60% - 强调文字颜色 3 6 5" xfId="2407"/>
    <cellStyle name="60% - 强调文字颜色 2 4 2" xfId="2408"/>
    <cellStyle name="输出 7 7" xfId="2409"/>
    <cellStyle name="20% - 强调文字颜色 2 3_Book1" xfId="2410"/>
    <cellStyle name="差_业务工作量指标" xfId="2411"/>
    <cellStyle name="20% - 强调文字颜色 5 2 4" xfId="2412"/>
    <cellStyle name="借出原因" xfId="2413"/>
    <cellStyle name="链接单元格 7 7" xfId="2414"/>
    <cellStyle name="强调文字颜色 3 4 8" xfId="2415"/>
    <cellStyle name="强调文字颜色 6 13" xfId="2416"/>
    <cellStyle name="60% - 强调文字颜色 1 7 3" xfId="2417"/>
    <cellStyle name="汇总 3 5" xfId="2418"/>
    <cellStyle name="常规 11 7" xfId="2419"/>
    <cellStyle name="差 2 2" xfId="2420"/>
    <cellStyle name="40% - 强调文字颜色 1 7 4" xfId="2421"/>
    <cellStyle name="60% - 强调文字颜色 1 5 4" xfId="2422"/>
    <cellStyle name="好 4 6" xfId="2423"/>
    <cellStyle name="40% - 强调文字颜色 3 11" xfId="2424"/>
    <cellStyle name="注释 3 4" xfId="2425"/>
    <cellStyle name="40% - 强调文字颜色 4 2 3" xfId="2426"/>
    <cellStyle name="20% - 强调文字颜色 1 4 8" xfId="2427"/>
    <cellStyle name="强调文字颜色 2 10" xfId="2428"/>
    <cellStyle name="好_5334_2006年迪庆县级财政报表附表" xfId="2429"/>
    <cellStyle name="计算 6 5" xfId="2430"/>
    <cellStyle name="40% - 强调文字颜色 3 3 8" xfId="2431"/>
    <cellStyle name="20% - 强调文字颜色 6 5 2" xfId="2432"/>
    <cellStyle name="60% - 强调文字颜色 5 8 5" xfId="2433"/>
    <cellStyle name="Accent6_公安安全支出补充表5.14" xfId="2434"/>
    <cellStyle name="差 7 6" xfId="2435"/>
    <cellStyle name="强调文字颜色 1 7 6" xfId="2436"/>
    <cellStyle name="好_2009年一般性转移支付标准工资_~5676413" xfId="2437"/>
    <cellStyle name="检查单元格 8 4" xfId="2438"/>
    <cellStyle name="计算 5 2" xfId="2439"/>
    <cellStyle name="40% - 强调文字颜色 3 2 5" xfId="2440"/>
    <cellStyle name="20% - 强调文字颜色 3 4 5" xfId="2441"/>
    <cellStyle name="20% - 强调文字颜色 3 4 3" xfId="2442"/>
    <cellStyle name="40% - 强调文字颜色 3 2 3" xfId="2443"/>
    <cellStyle name="40% - 强调文字颜色 4 2" xfId="2444"/>
    <cellStyle name="常规 16" xfId="2445"/>
    <cellStyle name="输入 2 6" xfId="2446"/>
    <cellStyle name="40% - 强调文字颜色 5 5 8" xfId="2447"/>
    <cellStyle name="强调文字颜色 2 7 4" xfId="2448"/>
    <cellStyle name="差_1110洱源县" xfId="2449"/>
    <cellStyle name="标题 1 3" xfId="2450"/>
    <cellStyle name="20% - 强调文字颜色 4 8 7" xfId="2451"/>
    <cellStyle name="60% - 强调文字颜色 4 4 8" xfId="2452"/>
    <cellStyle name="60% - 强调文字颜色 3 12" xfId="2453"/>
    <cellStyle name="통화_BOILER-CO1" xfId="2454"/>
    <cellStyle name="40% - 强调文字颜色 2 6 3" xfId="2455"/>
    <cellStyle name="Accent5 - 40% 2" xfId="2456"/>
    <cellStyle name="强调文字颜色 3 7 7" xfId="2457"/>
    <cellStyle name="检查单元格 3 4" xfId="2458"/>
    <cellStyle name="40% - 强调文字颜色 6 7 3" xfId="2459"/>
    <cellStyle name="解释性文本 2 8" xfId="2460"/>
    <cellStyle name="60% - 强调文字颜色 6 5 3" xfId="2461"/>
    <cellStyle name="40% - 强调文字颜色 3 7 8" xfId="2462"/>
    <cellStyle name="强调文字颜色 4 7 8" xfId="2463"/>
    <cellStyle name="标题" xfId="2464" builtinId="15"/>
    <cellStyle name="注释 3_Book1" xfId="2465"/>
    <cellStyle name="20% - 强调文字颜色 4 3" xfId="2466"/>
    <cellStyle name="链接单元格 3 8" xfId="2467"/>
    <cellStyle name="60% - 强调文字颜色 6 7 2" xfId="2468"/>
    <cellStyle name="解释性文本 4 7" xfId="2469"/>
    <cellStyle name="计算 6 7" xfId="2470"/>
    <cellStyle name="强调文字颜色 1 4 7" xfId="2471"/>
    <cellStyle name="强调 3 3" xfId="2472"/>
    <cellStyle name="Accent4 - 60%" xfId="2473"/>
    <cellStyle name="20% - 强调文字颜色 6 2 6" xfId="2474"/>
    <cellStyle name="常规_Book3_20151024  2015年市直调整预算收支总表" xfId="2475"/>
    <cellStyle name="输入 8 5" xfId="2476"/>
    <cellStyle name="标题 2 3 2" xfId="2477"/>
    <cellStyle name="计算 5 5" xfId="2478"/>
    <cellStyle name="检查单元格 8 7" xfId="2479"/>
    <cellStyle name="Normal" xfId="2480"/>
    <cellStyle name="注释 4 7" xfId="2481"/>
    <cellStyle name="20% - 强调文字颜色 1 2 2" xfId="2482"/>
    <cellStyle name="40% - 强调文字颜色 2 2 7" xfId="2483"/>
    <cellStyle name="40% - 强调文字颜色 1 3" xfId="2484"/>
    <cellStyle name="20% - 强调文字颜色 1 5" xfId="2485"/>
    <cellStyle name="注释 5 7" xfId="2486"/>
    <cellStyle name="60% - 强调文字颜色 2 5 7" xfId="2487"/>
    <cellStyle name="Linked Cells" xfId="2488"/>
    <cellStyle name="20% - 强调文字颜色 6 5 4" xfId="2489"/>
    <cellStyle name="40% - 强调文字颜色 2 7 7" xfId="2490"/>
    <cellStyle name="60% - 强调文字颜色 5 5 2" xfId="2491"/>
    <cellStyle name="_Book1_1_Book1" xfId="2492"/>
    <cellStyle name="解释性文本 6 8" xfId="2493"/>
    <cellStyle name="注释 4 3" xfId="2494"/>
    <cellStyle name="检查单元格 2_Book1" xfId="2495"/>
    <cellStyle name="强调文字颜色 3 2" xfId="2496"/>
    <cellStyle name="计算 8 6" xfId="2497"/>
    <cellStyle name="Accent3 - 40%" xfId="2498"/>
    <cellStyle name="强调文字颜色 1 6 6" xfId="2499"/>
    <cellStyle name="Accent4 - 60% 3" xfId="2500"/>
    <cellStyle name="60% - 强调文字颜色 4 8 5" xfId="2501"/>
    <cellStyle name="汇总 4" xfId="2502"/>
    <cellStyle name="输入 2 8" xfId="2503"/>
    <cellStyle name="常规 23" xfId="2504"/>
    <cellStyle name="常规 18" xfId="2505"/>
    <cellStyle name="40% - 强调文字颜色 4 4" xfId="2506"/>
    <cellStyle name="差 3" xfId="2507"/>
    <cellStyle name="标题 2 4 2" xfId="2508"/>
    <cellStyle name="强调文字颜色 2 6 2" xfId="2509"/>
    <cellStyle name="40% - 强调文字颜色 5 4 6" xfId="2510"/>
    <cellStyle name="60% - 强调文字颜色 4 3 5" xfId="2511"/>
    <cellStyle name="20% - 强调文字颜色 4 7 4" xfId="2512"/>
    <cellStyle name="计算 15" xfId="2513"/>
    <cellStyle name="60% - 强调文字颜色 4 3 4" xfId="2514"/>
    <cellStyle name="20% - 强调文字颜色 4 7 3" xfId="2515"/>
    <cellStyle name="强调文字颜色 5 8 4" xfId="2516"/>
    <cellStyle name="好 5" xfId="2517"/>
    <cellStyle name="Accent1 - 60%" xfId="2518"/>
    <cellStyle name="差_2009年一般性转移支付标准工资_地方配套按人均增幅控制8.30一般预算平均增幅、人均可用财力平均增幅两次控制、社会治安系数调整、案件数调整xl" xfId="2519"/>
    <cellStyle name="警告文本 6 6" xfId="2520"/>
    <cellStyle name="差 8 2" xfId="2521"/>
    <cellStyle name="_2008-2010年玉州本级" xfId="2522"/>
    <cellStyle name="强调文字颜色 6 5 8" xfId="2523"/>
    <cellStyle name="Accent2 - 20% 5" xfId="2524"/>
    <cellStyle name="20% - 强调文字颜色 3 3 3" xfId="2525"/>
    <cellStyle name="适中 8 4" xfId="2526"/>
    <cellStyle name="标题 2 8 6" xfId="2527"/>
    <cellStyle name="40% - 强调文字颜色 1 5" xfId="2528"/>
    <cellStyle name="60% - 强调文字颜色 1 3" xfId="2529"/>
    <cellStyle name="20% - 强调文字颜色 1 7" xfId="2530"/>
    <cellStyle name="适中 3 7" xfId="2531"/>
    <cellStyle name="20% - 强调文字颜色 3 5" xfId="2532"/>
    <cellStyle name="40% - 强调文字颜色 3 3" xfId="2533"/>
    <cellStyle name="好 12" xfId="2534"/>
    <cellStyle name="强调文字颜色 4 2 3" xfId="2535"/>
    <cellStyle name="标题 2 11" xfId="2536"/>
    <cellStyle name="20% - 强调文字颜色 6 3 6" xfId="2537"/>
    <cellStyle name="40% - 强调文字颜色 6 3 4" xfId="2538"/>
    <cellStyle name="60% - 强调文字颜色 6 12" xfId="2539"/>
    <cellStyle name="PSDate" xfId="2540"/>
    <cellStyle name="20% - 强调文字颜色 4 10" xfId="2541"/>
    <cellStyle name="60% - 强调文字颜色 1 3_Book1" xfId="2542"/>
    <cellStyle name="40% - 强调文字颜色 2 6 4" xfId="2543"/>
    <cellStyle name="Accent5 - 40% 3" xfId="2544"/>
    <cellStyle name="警告文本 5 4" xfId="2545"/>
    <cellStyle name="强调文字颜色 2 6 8" xfId="2546"/>
    <cellStyle name="适中 3 8" xfId="2547"/>
    <cellStyle name="强调文字颜色 5 6 5" xfId="2548"/>
    <cellStyle name="40% - 强调文字颜色 1 14" xfId="2549"/>
    <cellStyle name="输入 5 6" xfId="2550"/>
    <cellStyle name="百分比 2" xfId="2551"/>
    <cellStyle name="40% - 强调文字颜色 5 15" xfId="2552"/>
    <cellStyle name="适中 3 4" xfId="2553"/>
    <cellStyle name="标题 2 3 6" xfId="2554"/>
    <cellStyle name="40% - 强调文字颜色 4 6 8" xfId="2555"/>
    <cellStyle name="强调文字颜色 1 8 4" xfId="2556"/>
    <cellStyle name="Accent5 - 60% 7" xfId="2557"/>
    <cellStyle name="输入 8 4" xfId="2558"/>
    <cellStyle name="好 3 2" xfId="2559"/>
    <cellStyle name="强调文字颜色 5 7 3" xfId="2560"/>
    <cellStyle name="60% - 强调文字颜色 2 6 8" xfId="2561"/>
    <cellStyle name="60% - 强调文字颜色 2 10" xfId="2562"/>
    <cellStyle name="40% - 强调文字颜色 5 8 2" xfId="2563"/>
    <cellStyle name="解释性文本 7 8" xfId="2564"/>
    <cellStyle name="强调文字颜色 5 4 7" xfId="2565"/>
    <cellStyle name="好_汇总" xfId="2566"/>
    <cellStyle name="警告文本 8 2" xfId="2567"/>
    <cellStyle name="强调文字颜色 1 2" xfId="2568"/>
    <cellStyle name="强调文字颜色 2 11" xfId="2569"/>
    <cellStyle name="好_2009年一般性转移支付标准工资" xfId="2570"/>
    <cellStyle name="好_2、土地面积、人口、粮食产量基本情况" xfId="2571"/>
    <cellStyle name="20% - 强调文字颜色 6 5 7" xfId="2572"/>
    <cellStyle name="强调文字颜色 4 4 4" xfId="2573"/>
    <cellStyle name="20% - 强调文字颜色 5 13" xfId="2574"/>
    <cellStyle name="差 3 5" xfId="2575"/>
    <cellStyle name="20% - 强调文字颜色 6 8 7" xfId="2576"/>
    <cellStyle name="60% - 强调文字颜色 6 4 8" xfId="2577"/>
    <cellStyle name="20% - 强调文字颜色 6 8 8" xfId="2578"/>
    <cellStyle name="强调文字颜色 4 7 5" xfId="2579"/>
    <cellStyle name="好_地方配套按人均增幅控制8.30xl" xfId="2580"/>
    <cellStyle name="好_~4190974" xfId="2581"/>
    <cellStyle name="20% - 强调文字颜色 5 2 5" xfId="2582"/>
    <cellStyle name="输出 3 4" xfId="2583"/>
    <cellStyle name="60% - 强调文字颜色 1 2 6" xfId="2584"/>
    <cellStyle name="20% - 强调文字颜色 1 6 5" xfId="2585"/>
    <cellStyle name="解释性文本 5 2" xfId="2586"/>
    <cellStyle name="Accent4 - 20% 6" xfId="2587"/>
    <cellStyle name="计算 4 8" xfId="2588"/>
    <cellStyle name="强调文字颜色 5 8 2" xfId="2589"/>
    <cellStyle name="好 3" xfId="2590"/>
    <cellStyle name="40% - 强调文字颜色 5 8 7" xfId="2591"/>
    <cellStyle name="60% - 强调文字颜色 2 15" xfId="2592"/>
    <cellStyle name="差_00省级(定稿)" xfId="2593"/>
    <cellStyle name="60% - 强调文字颜色 5 6 7" xfId="2594"/>
    <cellStyle name="Accent2 3" xfId="2595"/>
    <cellStyle name="好_2007年人员分部门统计表" xfId="2596"/>
    <cellStyle name="输入 6 6" xfId="2597"/>
    <cellStyle name="20% - 强调文字颜色 5 2 2" xfId="2598"/>
    <cellStyle name="链接单元格 7 5" xfId="2599"/>
    <cellStyle name="好 4 4" xfId="2600"/>
    <cellStyle name="60% - 强调文字颜色 3 7 3" xfId="2601"/>
    <cellStyle name="Accent4_公安安全支出补充表5.14" xfId="2602"/>
    <cellStyle name="解释性文本 5 5" xfId="2603"/>
    <cellStyle name="链接单元格 4 6" xfId="2604"/>
    <cellStyle name="好_奖励补助测算5.23新" xfId="2605"/>
    <cellStyle name="Header1" xfId="2606"/>
    <cellStyle name="40% - 强调文字颜色 1 6 3" xfId="2607"/>
    <cellStyle name="60% - 强调文字颜色 1 4 3" xfId="2608"/>
    <cellStyle name="标题 5" xfId="2609"/>
    <cellStyle name="20% - 强调文字颜色 1 8 2" xfId="2610"/>
    <cellStyle name="40% - 强调文字颜色 1 6 2" xfId="2611"/>
    <cellStyle name="好_0605石屏县" xfId="2612"/>
    <cellStyle name="常规 2 8" xfId="2613"/>
    <cellStyle name="好 6 8" xfId="2614"/>
    <cellStyle name="强调文字颜色 3 3 3" xfId="2615"/>
    <cellStyle name="20% - 强调文字颜色 5 4 6" xfId="2616"/>
    <cellStyle name="20% - 强调文字颜色 2 6 6" xfId="2617"/>
    <cellStyle name="常规_2003年收入预测表_20151024  2015年市直调整预算收支总表" xfId="2618"/>
    <cellStyle name="60% - 强调文字颜色 2 2 7" xfId="2619"/>
    <cellStyle name="注释 6 5" xfId="2620"/>
    <cellStyle name="强调文字颜色 4 13" xfId="2621"/>
    <cellStyle name="20% - 强调文字颜色 5 4_Book1" xfId="2622"/>
    <cellStyle name="差 2 5" xfId="2623"/>
    <cellStyle name="60% - Accent5" xfId="2624"/>
    <cellStyle name="60% - 强调文字颜色 2 7 5" xfId="2625"/>
    <cellStyle name="60% - 强调文字颜色 4 9" xfId="2626"/>
    <cellStyle name="Accent1_公安安全支出补充表5.14" xfId="2627"/>
    <cellStyle name="输入 6 8" xfId="2628"/>
    <cellStyle name="40% - 强调文字颜色 6 2" xfId="2629"/>
    <cellStyle name="强调文字颜色 5 2 3" xfId="2630"/>
    <cellStyle name="好 2 8" xfId="2631"/>
    <cellStyle name="标题 2 8 2" xfId="2632"/>
    <cellStyle name="20% - 强调文字颜色 1 2 6" xfId="2633"/>
    <cellStyle name="警告文本 7 4" xfId="2634"/>
    <cellStyle name="强调文字颜色 2 8 8" xfId="2635"/>
    <cellStyle name="Accent3 - 20% 3" xfId="2636"/>
    <cellStyle name="注释 14" xfId="2637"/>
    <cellStyle name="RowLevel_0" xfId="2638"/>
    <cellStyle name="20% - 强调文字颜色 6 2 2" xfId="2639"/>
    <cellStyle name="Accent4 - 20% 5" xfId="2640"/>
    <cellStyle name="标题 3 4" xfId="2641"/>
    <cellStyle name="Accent1 - 20%" xfId="2642"/>
    <cellStyle name="链接单元格 2_Book1" xfId="2643"/>
    <cellStyle name="输入 3 4" xfId="2644"/>
    <cellStyle name="40% - 强调文字颜色 5 12" xfId="2645"/>
    <cellStyle name="强调文字颜色 6 7 3" xfId="2646"/>
    <cellStyle name="差 5" xfId="2647"/>
    <cellStyle name="标题 2 4 4" xfId="2648"/>
    <cellStyle name="适中 4 2" xfId="2649"/>
    <cellStyle name="40% - 强调文字颜色 2 6 7" xfId="2650"/>
    <cellStyle name="Accent5 - 40% 6" xfId="2651"/>
    <cellStyle name="60% - 强调文字颜色 5 4 2" xfId="2652"/>
    <cellStyle name="60% - 强调文字颜色 2 4 8" xfId="2653"/>
    <cellStyle name="20% - 强调文字颜色 2 8 7" xfId="2654"/>
    <cellStyle name="40% - 强调文字颜色 5 6 2" xfId="2655"/>
    <cellStyle name="Accent5 - 40% 7" xfId="2656"/>
    <cellStyle name="40% - 强调文字颜色 2 6 8" xfId="2657"/>
    <cellStyle name="60% - 强调文字颜色 5 4 3" xfId="2658"/>
    <cellStyle name="20% - 强调文字颜色 5 8 2" xfId="2659"/>
    <cellStyle name="好_云南省2008年中小学教师人数统计表" xfId="2660"/>
    <cellStyle name="链接单元格 6 2" xfId="2661"/>
    <cellStyle name="20% - 强调文字颜色 1 8 8" xfId="2662"/>
    <cellStyle name="Accent5 - 60% 2" xfId="2663"/>
    <cellStyle name="40% - 强调文字颜色 4 6 3" xfId="2664"/>
    <cellStyle name="20% - 强调文字颜色 4 8 2" xfId="2665"/>
    <cellStyle name="40% - 强调文字颜色 1 6 8" xfId="2666"/>
    <cellStyle name="60% - 强调文字颜色 4 4 3" xfId="2667"/>
    <cellStyle name="好_2006年全省财力计算表（中央、决算）" xfId="2668"/>
    <cellStyle name="40% - 强调文字颜色 5 2_Book1" xfId="2669"/>
    <cellStyle name="60% - 强调文字颜色 2 6 7" xfId="2670"/>
    <cellStyle name="40% - 强调文字颜色 3 7 4" xfId="2671"/>
    <cellStyle name="解释性文本 2 4" xfId="2672"/>
    <cellStyle name="差_2007年政法部门业务指标" xfId="2673"/>
    <cellStyle name="强调文字颜色 3 8 8" xfId="2674"/>
    <cellStyle name="强调文字颜色 4 5 3" xfId="2675"/>
    <cellStyle name="检查单元格 7" xfId="2676"/>
    <cellStyle name="差_2006年分析表" xfId="2677"/>
    <cellStyle name="适中 2 6" xfId="2678"/>
    <cellStyle name="标题 2 2 8" xfId="2679"/>
    <cellStyle name="差_~4190974" xfId="2680"/>
    <cellStyle name="40% - 强调文字颜色 6 4 5" xfId="2681"/>
    <cellStyle name="强调文字颜色 4 5 2" xfId="2682"/>
    <cellStyle name="60% - 强调文字颜色 6 2 6" xfId="2683"/>
    <cellStyle name="20% - 强调文字颜色 6 6 5" xfId="2684"/>
    <cellStyle name="检查单元格 6" xfId="2685"/>
    <cellStyle name="20% - 强调文字颜色 1 7 4" xfId="2686"/>
    <cellStyle name="60% - 强调文字颜色 1 3 5" xfId="2687"/>
    <cellStyle name="警告文本 12" xfId="2688"/>
    <cellStyle name="40% - 强调文字颜色 1 5 5" xfId="2689"/>
    <cellStyle name="计算 11" xfId="2690"/>
    <cellStyle name="40% - 强调文字颜色 2 4 7" xfId="2691"/>
    <cellStyle name="60% - 强调文字颜色 5 2 2" xfId="2692"/>
    <cellStyle name="60% - 强调文字颜色 6 6 3" xfId="2693"/>
    <cellStyle name="40% - 强调文字颜色 3 8 8" xfId="2694"/>
    <cellStyle name="解释性文本 3 8" xfId="2695"/>
    <cellStyle name="20% - 强调文字颜色 2 6 7" xfId="2696"/>
    <cellStyle name="60% - 强调文字颜色 2 2 8" xfId="2697"/>
    <cellStyle name="40% - 强调文字颜色 5 4 2" xfId="2698"/>
    <cellStyle name="注释 15" xfId="2699"/>
    <cellStyle name="20% - 强调文字颜色 6 2 3" xfId="2700"/>
    <cellStyle name="强调文字颜色 4 4 7" xfId="2701"/>
    <cellStyle name="20% - 强调文字颜色 5 3 8" xfId="2702"/>
    <cellStyle name="60% - 强调文字颜色 3 2" xfId="2703"/>
    <cellStyle name="20% - 强调文字颜色 3 6" xfId="2704"/>
    <cellStyle name="输出 4 5" xfId="2705"/>
    <cellStyle name="60% - 强调文字颜色 4 8 3" xfId="2706"/>
    <cellStyle name="汇总 2" xfId="2707"/>
    <cellStyle name="强调文字颜色 5 4_Book1" xfId="2708"/>
    <cellStyle name="60% - 强调文字颜色 2 8 4" xfId="2709"/>
    <cellStyle name="Accent4 - 40% 2" xfId="2710"/>
    <cellStyle name="20% - 强调文字颜色 6 2 8" xfId="2711"/>
    <cellStyle name="Accent3 - 40% 3" xfId="2712"/>
    <cellStyle name="40% - 强调文字颜色 2 5 2" xfId="2713"/>
    <cellStyle name="40% - 强调文字颜色 5 3 8" xfId="2714"/>
    <cellStyle name="强调文字颜色 2 5 4" xfId="2715"/>
    <cellStyle name="强调文字颜色 1 6 3" xfId="2716"/>
    <cellStyle name="40% - 强调文字颜色 4 4 7" xfId="2717"/>
    <cellStyle name="好_00省级(定稿)" xfId="2718"/>
    <cellStyle name="20% - 强调文字颜色 4 6 7" xfId="2719"/>
    <cellStyle name="60% - 强调文字颜色 4 2 8" xfId="2720"/>
    <cellStyle name="20% - 强调文字颜色 4 6 8" xfId="2721"/>
    <cellStyle name="强调文字颜色 2 5 5" xfId="2722"/>
    <cellStyle name="好_地方配套按人均增幅控制8.30一般预算平均增幅、人均可用财力平均增幅两次控制、社会治安系数调整、案件数调整xl" xfId="2723"/>
    <cellStyle name="强调文字颜色 1 6 4" xfId="2724"/>
    <cellStyle name="40% - 强调文字颜色 4 4 8" xfId="2725"/>
    <cellStyle name="40% - 强调文字颜色 3 4 5" xfId="2726"/>
    <cellStyle name="好_第一部分：综合全" xfId="2727"/>
    <cellStyle name="60% - 强调文字颜色 3 2 5" xfId="2728"/>
    <cellStyle name="20% - 强调文字颜色 3 6 4" xfId="2729"/>
    <cellStyle name="注释 7 8" xfId="2730"/>
    <cellStyle name="常规_Sheet1_1" xfId="2731"/>
    <cellStyle name="60% - 强调文字颜色 2 7 7" xfId="2732"/>
    <cellStyle name="解释性文本 3 4" xfId="2733"/>
    <cellStyle name="40% - 强调文字颜色 3 8 4" xfId="2734"/>
    <cellStyle name="t_HVAC Equipment (3)" xfId="2735"/>
    <cellStyle name="40% - 强调文字颜色 3 5 2" xfId="2736"/>
    <cellStyle name="60% - 强调文字颜色 3 3 3" xfId="2737"/>
    <cellStyle name="20% - 强调文字颜色 3 7 2" xfId="2738"/>
    <cellStyle name="60% - 强调文字颜色 3 3 2" xfId="2739"/>
    <cellStyle name="适中 10" xfId="2740"/>
    <cellStyle name="链接单元格 3_Book1" xfId="2741"/>
    <cellStyle name="好_2009年一般性转移支付标准工资_地方配套按人均增幅控制8.30一般预算平均增幅、人均可用财力平均增幅两次控制、社会治安系数调整、案件数调整xl" xfId="2742"/>
    <cellStyle name="20% - 强调文字颜色 3 11" xfId="2743"/>
    <cellStyle name="标题 4 3" xfId="2744"/>
    <cellStyle name="60% - 强调文字颜色 4 7 8" xfId="2745"/>
    <cellStyle name="强调文字颜色 4 8 4" xfId="2746"/>
    <cellStyle name="检查单元格 3 8" xfId="2747"/>
    <cellStyle name="强调文字颜色 3 7 6" xfId="2748"/>
    <cellStyle name="好_2009年一般性转移支付标准工资_奖励补助测算5.24冯铸" xfId="2749"/>
    <cellStyle name="适中 3 6" xfId="2750"/>
    <cellStyle name="标题 2 3 8" xfId="2751"/>
    <cellStyle name="霓付 [0]_ +Foil &amp; -FOIL &amp; PAPER" xfId="2752"/>
    <cellStyle name="差 13" xfId="2753"/>
    <cellStyle name="百分比 4" xfId="2754"/>
    <cellStyle name="好_下半年禁毒办案经费分配2544.3万元" xfId="2755"/>
    <cellStyle name="差_Book1" xfId="2756"/>
    <cellStyle name="20% - 强调文字颜色 4 2 4" xfId="2757"/>
    <cellStyle name="强调文字颜色 3 8" xfId="2758"/>
    <cellStyle name="20% - 强调文字颜色 1 2 5" xfId="2759"/>
    <cellStyle name="常规 2 2 2" xfId="2760"/>
    <cellStyle name="差_三季度－表二" xfId="2761"/>
    <cellStyle name="差 4 4" xfId="2762"/>
    <cellStyle name="常规 14 5" xfId="2763"/>
    <cellStyle name="汇总 6 3" xfId="2764"/>
    <cellStyle name="标题 2 2_Book1" xfId="2765"/>
    <cellStyle name="Accent5" xfId="2766"/>
    <cellStyle name="40% - 强调文字颜色 1 2 2" xfId="2767"/>
    <cellStyle name="20% - 强调文字颜色 1 4 2" xfId="2768"/>
    <cellStyle name="40% - 强调文字颜色 2 4 8" xfId="2769"/>
    <cellStyle name="20% - 强调文字颜色 5 6 2" xfId="2770"/>
    <cellStyle name="60% - 强调文字颜色 5 2 3" xfId="2771"/>
    <cellStyle name="20% - 强调文字颜色 2 6 8" xfId="2772"/>
    <cellStyle name="40% - 强调文字颜色 5 4 3" xfId="2773"/>
    <cellStyle name="强调文字颜色 4 3 6" xfId="2774"/>
    <cellStyle name="Grey" xfId="2775"/>
    <cellStyle name="强调文字颜色 6 4 3" xfId="2776"/>
    <cellStyle name="好_~5676413" xfId="2777"/>
    <cellStyle name="60% - 强调文字颜色 6 2" xfId="2778"/>
    <cellStyle name="强调文字颜色 5 2 5" xfId="2779"/>
    <cellStyle name="40% - 强调文字颜色 6 4" xfId="2780"/>
    <cellStyle name="20% - 强调文字颜色 6 6" xfId="2781"/>
    <cellStyle name="输入 8 7" xfId="2782"/>
    <cellStyle name="标题 2 3 4" xfId="2783"/>
    <cellStyle name="适中 3 2" xfId="2784"/>
    <cellStyle name="40% - 强调文字颜色 4 8 3" xfId="2785"/>
    <cellStyle name="60% - 强调文字颜色 1 2_Book1" xfId="2786"/>
    <cellStyle name="40% - 强调文字颜色 1 4_Book1" xfId="2787"/>
    <cellStyle name="40% - 强调文字颜色 2 3 2" xfId="2788"/>
    <cellStyle name="60% - 强调文字颜色 5 7 3" xfId="2789"/>
    <cellStyle name="常规 5 7" xfId="2790"/>
    <cellStyle name="40% - 强调文字颜色 4 12" xfId="2791"/>
    <cellStyle name="汇总 6 7" xfId="2792"/>
    <cellStyle name="Fixed" xfId="2793"/>
    <cellStyle name="强调文字颜色 1 2 5" xfId="2794"/>
    <cellStyle name="20% - 强调文字颜色 3 3 8" xfId="2795"/>
    <cellStyle name="常规 14" xfId="2796"/>
    <cellStyle name="警告文本 2 8" xfId="2797"/>
    <cellStyle name="输出 3 2" xfId="2798"/>
    <cellStyle name="40% - 强调文字颜色 6 14" xfId="2799"/>
    <cellStyle name="输出 4 3" xfId="2800"/>
    <cellStyle name="差_丽江汇总" xfId="2801"/>
    <cellStyle name="常规_2006年预算调整表（讨论方案1）" xfId="2802"/>
    <cellStyle name="60% - 强调文字颜色 3 7 5" xfId="2803"/>
    <cellStyle name="Accent1 - 20% 6" xfId="2804"/>
    <cellStyle name="20% - 强调文字颜色 4 2 6" xfId="2805"/>
    <cellStyle name="解释性文本 5 4" xfId="2806"/>
    <cellStyle name="40% - 强调文字颜色 5 7 2" xfId="2807"/>
    <cellStyle name="60% - 强调文字颜色 2 5 8" xfId="2808"/>
    <cellStyle name="输入 4 7" xfId="2809"/>
    <cellStyle name="差_教育厅提供义务教育及高中教师人数（2009年1月6日）" xfId="2810"/>
    <cellStyle name="链接单元格 5 7" xfId="2811"/>
    <cellStyle name="20% - 强调文字颜色 6 2" xfId="2812"/>
    <cellStyle name="好 2 6" xfId="2813"/>
    <cellStyle name="20% - 强调文字颜色 4 8 3" xfId="2814"/>
    <cellStyle name="60% - 强调文字颜色 4 4 4" xfId="2815"/>
    <cellStyle name="20% - 强调文字颜色 4 8 4" xfId="2816"/>
    <cellStyle name="60% - 强调文字颜色 4 4 5" xfId="2817"/>
    <cellStyle name="差 3 6" xfId="2818"/>
    <cellStyle name="输入 8 6" xfId="2819"/>
    <cellStyle name="标题 2 3 3" xfId="2820"/>
    <cellStyle name="日期" xfId="2821"/>
    <cellStyle name="好 8 4" xfId="2822"/>
    <cellStyle name="常规 4 4" xfId="2823"/>
    <cellStyle name="计算 6 3" xfId="2824"/>
    <cellStyle name="20% - 强调文字颜色 3 5 6" xfId="2825"/>
    <cellStyle name="好_2007年政法部门业务指标" xfId="2826"/>
    <cellStyle name="40% - 强调文字颜色 3 3 6" xfId="2827"/>
    <cellStyle name="40% - 强调文字颜色 4 2 7" xfId="2828"/>
    <cellStyle name="汇总 8 5" xfId="2829"/>
    <cellStyle name="强调文字颜色 1 4 3" xfId="2830"/>
    <cellStyle name="注释 5 8" xfId="2831"/>
    <cellStyle name="20% - 强调文字颜色 6 5 8" xfId="2832"/>
    <cellStyle name="40% - 强调文字颜色 6 3 8" xfId="2833"/>
    <cellStyle name="强调文字颜色 3 5 4" xfId="2834"/>
    <cellStyle name="20% - 强调文字颜色 5 6 6" xfId="2835"/>
    <cellStyle name="60% - 强调文字颜色 5 2 7" xfId="2836"/>
    <cellStyle name="链接单元格 5 4" xfId="2837"/>
    <cellStyle name="40% - 强调文字颜色 3 4 3" xfId="2838"/>
    <cellStyle name="60% - 强调文字颜色 3 2 4" xfId="2839"/>
    <cellStyle name="20% - 强调文字颜色 3 6 3" xfId="2840"/>
    <cellStyle name="60% - 强调文字颜色 3 2 3" xfId="2841"/>
    <cellStyle name="20% - 强调文字颜色 3 6 2" xfId="2842"/>
    <cellStyle name="强调文字颜色 6 7 2" xfId="2843"/>
    <cellStyle name="注释 11" xfId="2844"/>
    <cellStyle name="好_Book1_2 5" xfId="2845"/>
    <cellStyle name="60% - 强调文字颜色 5 2 6" xfId="2846"/>
    <cellStyle name="20% - 强调文字颜色 5 6 5" xfId="2847"/>
    <cellStyle name="强调文字颜色 6 4 2" xfId="2848"/>
    <cellStyle name="40% - 强调文字颜色 5 3" xfId="2849"/>
    <cellStyle name="20% - 强调文字颜色 5 5" xfId="2850"/>
    <cellStyle name="20% - 强调文字颜色 4 15" xfId="2851"/>
    <cellStyle name="强调文字颜色 5 2 2" xfId="2852"/>
    <cellStyle name="Accent2" xfId="2853"/>
    <cellStyle name="解释性文本 6 6" xfId="2854"/>
    <cellStyle name="60% - 强调文字颜色 2 3_Book1" xfId="2855"/>
    <cellStyle name="Accent6 - 40% 3" xfId="2856"/>
    <cellStyle name="20% - 强调文字颜色 2 4 3" xfId="2857"/>
    <cellStyle name="40% - 强调文字颜色 2 2 3" xfId="2858"/>
    <cellStyle name="20% - 强调文字颜色 6 2 7" xfId="2859"/>
    <cellStyle name="40% - 强调文字颜色 6 4 3" xfId="2860"/>
    <cellStyle name="20% - 强调文字颜色 3 6 8" xfId="2861"/>
    <cellStyle name="强调文字颜色 1 5 5" xfId="2862"/>
    <cellStyle name="60% - 强调文字颜色 6 2 3" xfId="2863"/>
    <cellStyle name="40% - 强调文字颜色 3 4 8" xfId="2864"/>
    <cellStyle name="20% - 强调文字颜色 6 6 2" xfId="2865"/>
    <cellStyle name="Accent3 6" xfId="2866"/>
    <cellStyle name="检查单元格 3" xfId="2867"/>
    <cellStyle name="40% - 强调文字颜色 3 4 7" xfId="2868"/>
    <cellStyle name="60% - 强调文字颜色 6 2 2" xfId="2869"/>
    <cellStyle name="20% - 强调文字颜色 3 6 7" xfId="2870"/>
    <cellStyle name="60% - 强调文字颜色 3 2 8" xfId="2871"/>
    <cellStyle name="40% - 强调文字颜色 6 4 2" xfId="2872"/>
    <cellStyle name="计算 3 7" xfId="2873"/>
    <cellStyle name="汇总 4 2" xfId="2874"/>
    <cellStyle name="适中 7 8" xfId="2875"/>
    <cellStyle name="20% - 强调文字颜色 3 2 7" xfId="2876"/>
    <cellStyle name="20% - 强调文字颜色 4 5 8" xfId="2877"/>
    <cellStyle name="强调文字颜色 1 5 4" xfId="2878"/>
    <cellStyle name="40% - 强调文字颜色 4 3 8" xfId="2879"/>
    <cellStyle name="常规_国有资本经营预算" xfId="2880"/>
    <cellStyle name="链接单元格 6 8" xfId="2881"/>
    <cellStyle name="40% - 强调文字颜色 6 3 2" xfId="2882"/>
    <cellStyle name="60% - 强调文字颜色 6 10" xfId="2883"/>
    <cellStyle name="20% - 强调文字颜色 3 5 7" xfId="2884"/>
    <cellStyle name="注释 5 5" xfId="2885"/>
    <cellStyle name="链接单元格 2 8" xfId="2886"/>
    <cellStyle name="20% - 强调文字颜色 3 3" xfId="2887"/>
    <cellStyle name="40% - 强调文字颜色 6 6 6" xfId="2888"/>
    <cellStyle name="强调文字颜色 3 8 2" xfId="2889"/>
    <cellStyle name="差_M03" xfId="2890"/>
    <cellStyle name="20% - 强调文字颜色 1 4 4" xfId="2891"/>
    <cellStyle name="40% - 强调文字颜色 2 11" xfId="2892"/>
    <cellStyle name="20% - 强调文字颜色 3 2_Book1" xfId="2893"/>
    <cellStyle name="40% - 强调文字颜色 1 2 4" xfId="2894"/>
    <cellStyle name="计算 8" xfId="2895"/>
    <cellStyle name="好 4_Book1" xfId="2896"/>
    <cellStyle name="40% - 强调文字颜色 1 5 3" xfId="2897"/>
    <cellStyle name="输出" xfId="2898" builtinId="21"/>
    <cellStyle name="好_Book1_2 7" xfId="2899"/>
    <cellStyle name="20% - 强调文字颜色 2 3 5" xfId="2900"/>
    <cellStyle name="好_地方配套按人均增幅控制8.31（调整结案率后）xl" xfId="2901"/>
    <cellStyle name="60% - 强调文字颜色 1 5 3" xfId="2902"/>
    <cellStyle name="40% - 强调文字颜色 1 7 3" xfId="2903"/>
    <cellStyle name="40% - 强调文字颜色 3 10" xfId="2904"/>
    <cellStyle name="好 4 5" xfId="2905"/>
    <cellStyle name="Currency [0]" xfId="2906"/>
    <cellStyle name="注释 4 2" xfId="2907"/>
    <cellStyle name="分级显示列_1_Book1" xfId="2908"/>
    <cellStyle name="警告文本 13" xfId="2909"/>
    <cellStyle name="计算 12" xfId="2910"/>
    <cellStyle name="40% - 强调文字颜色 1 5 6" xfId="2911"/>
    <cellStyle name="20% - 强调文字颜色 1 7 5" xfId="2912"/>
    <cellStyle name="60% - 强调文字颜色 1 3 6" xfId="2913"/>
    <cellStyle name="计算 9" xfId="2914"/>
    <cellStyle name="60% - 强调文字颜色 2 6 6" xfId="2915"/>
    <cellStyle name="40% - 强调文字颜色 2 8 6" xfId="2916"/>
    <cellStyle name="警告文本 4" xfId="2917"/>
    <cellStyle name="20% - 强调文字颜色 2 2 7" xfId="2918"/>
    <cellStyle name="60% - 强调文字颜色 3 8 7" xfId="2919"/>
    <cellStyle name="60% - 强调文字颜色 2 6 2" xfId="2920"/>
    <cellStyle name="40% - 强调文字颜色 2 8 2" xfId="2921"/>
    <cellStyle name="20% - 强调文字颜色 4 3 7" xfId="2922"/>
    <cellStyle name="千位[0]_ 方正PC" xfId="2923"/>
    <cellStyle name="差 6 3" xfId="2924"/>
    <cellStyle name="警告文本 4 7" xfId="2925"/>
    <cellStyle name="强调文字颜色 4 5 8" xfId="2926"/>
    <cellStyle name="输入 6 2" xfId="2927"/>
    <cellStyle name="强调文字颜色 3 4 5" xfId="2928"/>
    <cellStyle name="强调文字颜色 6 10" xfId="2929"/>
    <cellStyle name="60% - 强调文字颜色 5 7 5" xfId="2930"/>
    <cellStyle name="差_2007年人员分部门统计表" xfId="2931"/>
    <cellStyle name="60% - 强调文字颜色 2 2 3" xfId="2932"/>
    <cellStyle name="20% - 强调文字颜色 2 6 2" xfId="2933"/>
    <cellStyle name="输出 5 8" xfId="2934"/>
    <cellStyle name="常规 7 3" xfId="2935"/>
    <cellStyle name="好_第五部分(才淼、饶永宏）" xfId="2936"/>
    <cellStyle name="标题 2 6 2" xfId="2937"/>
    <cellStyle name="强调文字颜色 3 4" xfId="2938"/>
    <cellStyle name="40% - 强调文字颜色 6 12" xfId="2939"/>
    <cellStyle name="检查单元格 8" xfId="2940"/>
    <cellStyle name="强调文字颜色 4 5 4" xfId="2941"/>
    <cellStyle name="20% - 强调文字颜色 6 6 6" xfId="2942"/>
    <cellStyle name="60% - 强调文字颜色 6 2 7" xfId="2943"/>
    <cellStyle name="适中 4 8" xfId="2944"/>
    <cellStyle name="强调文字颜色 4 8" xfId="2945"/>
    <cellStyle name="20% - 强调文字颜色 4 3 4" xfId="2946"/>
    <cellStyle name="输出 2 6" xfId="2947"/>
    <cellStyle name="60% - Accent1" xfId="2948"/>
    <cellStyle name="差_0605石屏县" xfId="2949"/>
    <cellStyle name="40% - 强调文字颜色 2 7 4" xfId="2950"/>
    <cellStyle name="60% - 强调文字颜色 2 5 4" xfId="2951"/>
    <cellStyle name="Accent1 - 40% 3" xfId="2952"/>
    <cellStyle name="强调文字颜色 5 3 6" xfId="2953"/>
    <cellStyle name="强调文字颜色 1 3 2" xfId="2954"/>
    <cellStyle name="汇总 7 4" xfId="2955"/>
    <cellStyle name="强调文字颜色 6 7" xfId="2956"/>
    <cellStyle name="20% - 强调文字颜色 4 5 3" xfId="2957"/>
    <cellStyle name="20% - 强调文字颜色 1 5 8" xfId="2958"/>
    <cellStyle name="40% - 强调文字颜色 4 3 3" xfId="2959"/>
    <cellStyle name="60% - 强调文字颜色 3 6 8" xfId="2960"/>
    <cellStyle name="40% - 强调文字颜色 6 8 2" xfId="2961"/>
    <cellStyle name="检查单元格 4 3" xfId="2962"/>
    <cellStyle name="40% - 强调文字颜色 3 8 7" xfId="2963"/>
    <cellStyle name="解释性文本 3 7" xfId="2964"/>
    <cellStyle name="60% - 强调文字颜色 6 6 2" xfId="2965"/>
    <cellStyle name="强调文字颜色 4 8 3" xfId="2966"/>
    <cellStyle name="检查单元格 3 7" xfId="2967"/>
    <cellStyle name="差_2009年一般性转移支付标准工资" xfId="2968"/>
    <cellStyle name="60% - 强调文字颜色 1 7 6" xfId="2969"/>
    <cellStyle name="汇总 3 8" xfId="2970"/>
    <cellStyle name="20% - 强调文字颜色 1 3 8" xfId="2971"/>
    <cellStyle name="常规 5 2" xfId="2972"/>
    <cellStyle name="好_基础数据分析" xfId="2973"/>
    <cellStyle name="差 5 8" xfId="2974"/>
    <cellStyle name="20% - 强调文字颜色 2 14" xfId="2975"/>
    <cellStyle name="60% - 强调文字颜色 3 7 7" xfId="2976"/>
    <cellStyle name="60% - 强调文字颜色 2 9" xfId="2977"/>
    <cellStyle name="60% - 强调文字颜色 6 4_Book1" xfId="2978"/>
    <cellStyle name="差_11大理" xfId="2979"/>
    <cellStyle name="链接单元格 3 5" xfId="2980"/>
    <cellStyle name="60% - 强调文字颜色 2 5 2" xfId="2981"/>
    <cellStyle name="输出 8 7" xfId="2982"/>
    <cellStyle name="40% - 强调文字颜色 6 6 4" xfId="2983"/>
    <cellStyle name="检查单元格 2 5" xfId="2984"/>
    <cellStyle name="20% - 强调文字颜色 6 8 3" xfId="2985"/>
    <cellStyle name="20% - 强调文字颜色 3" xfId="2986" builtinId="38"/>
    <cellStyle name="60% - 强调文字颜色 6 4 4" xfId="2987"/>
    <cellStyle name="差 4 6" xfId="2988"/>
    <cellStyle name="20% - 强调文字颜色 6 10" xfId="2989"/>
    <cellStyle name="标题 2 6" xfId="2990"/>
    <cellStyle name="汇总 5" xfId="2991"/>
    <cellStyle name="警告文本 2 4" xfId="2992"/>
    <cellStyle name="烹拳_ +Foil &amp; -FOIL &amp; PAPER" xfId="2993"/>
    <cellStyle name="强调文字颜色 2 3 8" xfId="2994"/>
    <cellStyle name="40% - 强调文字颜色 4 6 2" xfId="2995"/>
    <cellStyle name="60% - 强调文字颜色 1 4 8" xfId="2996"/>
    <cellStyle name="20% - 强调文字颜色 1 8 7" xfId="2997"/>
    <cellStyle name="60% - 强调文字颜色 4 4 2" xfId="2998"/>
    <cellStyle name="40% - 强调文字颜色 1 6 7" xfId="2999"/>
    <cellStyle name="标题 2 15" xfId="3000"/>
    <cellStyle name="警告文本 2 5" xfId="3001"/>
    <cellStyle name="解释性文本 4 4" xfId="3002"/>
    <cellStyle name="Accent4 - 40% 5" xfId="3003"/>
    <cellStyle name="60% - 强调文字颜色 2 8 7" xfId="3004"/>
    <cellStyle name="60% - 强调文字颜色 5 7 4" xfId="3005"/>
    <cellStyle name="40% - 强调文字颜色 6 7 7" xfId="3006"/>
    <cellStyle name="20% - 强调文字颜色 1 12" xfId="3007"/>
    <cellStyle name="检查单元格 7 3" xfId="3008"/>
    <cellStyle name="Accent1 - 20% 5" xfId="3009"/>
    <cellStyle name="40% - 强调文字颜色 2 5 6" xfId="3010"/>
    <cellStyle name="Accent3 - 40% 7" xfId="3011"/>
    <cellStyle name="60% - 强调文字颜色 2 3 6" xfId="3012"/>
    <cellStyle name="20% - 强调文字颜色 2 7 5" xfId="3013"/>
    <cellStyle name="40% - 强调文字颜色 2 5 5" xfId="3014"/>
    <cellStyle name="注释 5" xfId="3015"/>
    <cellStyle name="好_Book1_2 3" xfId="3016"/>
    <cellStyle name="标题 2 8" xfId="3017"/>
    <cellStyle name="20% - 强调文字颜色 6 12" xfId="3018"/>
    <cellStyle name="适中 6 6" xfId="3019"/>
    <cellStyle name="标题 2 6 8" xfId="3020"/>
    <cellStyle name="差_财政供养人员" xfId="3021"/>
    <cellStyle name="强调文字颜色 5 6 4" xfId="3022"/>
    <cellStyle name="解释性文本 8 7" xfId="3023"/>
    <cellStyle name="警告文本 2" xfId="3024"/>
    <cellStyle name="20% - 强调文字颜色 2 2 5" xfId="3025"/>
    <cellStyle name="40% - 强调文字颜色 2 9" xfId="3026"/>
    <cellStyle name="40% - Accent5" xfId="3027"/>
    <cellStyle name="60% - 强调文字颜色 2 7" xfId="3028"/>
    <cellStyle name="汇总 4 6" xfId="3029"/>
    <cellStyle name="60% - 强调文字颜色 1 8 4" xfId="3030"/>
    <cellStyle name="60% - 强调文字颜色 6 2 5" xfId="3031"/>
    <cellStyle name="20% - 强调文字颜色 6 6 4" xfId="3032"/>
    <cellStyle name="40% - 强调文字颜色 6 4 4" xfId="3033"/>
    <cellStyle name="检查单元格 5" xfId="3034"/>
    <cellStyle name="适中 4 7" xfId="3035"/>
    <cellStyle name="Accent6 7" xfId="3036"/>
    <cellStyle name="好_00省级(打印)" xfId="3037"/>
    <cellStyle name="40% - 强调文字颜色 4 13" xfId="3038"/>
    <cellStyle name="20% - 强调文字颜色 2 5 2" xfId="3039"/>
    <cellStyle name="输出 4 8" xfId="3040"/>
    <cellStyle name="40% - 强调文字颜色 2 3 6" xfId="3041"/>
    <cellStyle name="Title" xfId="3042"/>
    <cellStyle name="强调文字颜色 4 7 6" xfId="3043"/>
    <cellStyle name="千分位[0]_ 白土" xfId="3044"/>
    <cellStyle name="20% - 强调文字颜色 1 5 4" xfId="3045"/>
    <cellStyle name="40% - 强调文字颜色 1 3 4" xfId="3046"/>
    <cellStyle name="寘嬫愗傝_Region Orders (2)" xfId="3047"/>
    <cellStyle name="60% - 强调文字颜色 3 7 4" xfId="3048"/>
    <cellStyle name="常规 7 4" xfId="3049"/>
    <cellStyle name="标题 2 6 3" xfId="3050"/>
    <cellStyle name="20% - 强调文字颜色 6 15" xfId="3051"/>
    <cellStyle name="输出 4 6" xfId="3052"/>
    <cellStyle name="40% - 强调文字颜色 5 7 7" xfId="3053"/>
    <cellStyle name="40% - 强调文字颜色 6 6 8" xfId="3054"/>
    <cellStyle name="强调文字颜色 3 8 4" xfId="3055"/>
    <cellStyle name="常规_2003年收入预测表 2" xfId="3056"/>
    <cellStyle name="适中 5 5" xfId="3057"/>
    <cellStyle name="标题 2 5 7" xfId="3058"/>
    <cellStyle name="60% - 强调文字颜色 4 2_Book1" xfId="3059"/>
    <cellStyle name="20% - 强调文字颜色 4 5 7" xfId="3060"/>
    <cellStyle name="20% - 强调文字颜色 2 7 6" xfId="3061"/>
    <cellStyle name="60% - 强调文字颜色 2 3 7" xfId="3062"/>
    <cellStyle name="强调文字颜色 6 2_Book1" xfId="3063"/>
    <cellStyle name="20% - Accent5" xfId="3064"/>
    <cellStyle name="差 7 4" xfId="3065"/>
    <cellStyle name="解释性文本 8 2" xfId="3066"/>
    <cellStyle name="输入 5 7" xfId="3067"/>
    <cellStyle name="40% - 强调文字颜色 1 15" xfId="3068"/>
    <cellStyle name="注释 2" xfId="3069"/>
    <cellStyle name="输入 4 4" xfId="3070"/>
    <cellStyle name="强调文字颜色 4 2 4" xfId="3071"/>
    <cellStyle name="标题 2 12" xfId="3072"/>
    <cellStyle name="20% - 强调文字颜色 6 3 7" xfId="3073"/>
    <cellStyle name="Accent2 - 60% 7" xfId="3074"/>
    <cellStyle name="注释 2 8" xfId="3075"/>
    <cellStyle name="汇总 7 2" xfId="3076"/>
    <cellStyle name="强调文字颜色 5 3 4" xfId="3077"/>
    <cellStyle name="注释 3 2" xfId="3078"/>
    <cellStyle name="差 4 8" xfId="3079"/>
    <cellStyle name="差 6 5" xfId="3080"/>
    <cellStyle name="60% - 强调文字颜色 3 4" xfId="3081"/>
    <cellStyle name="差_历年教师人数" xfId="3082"/>
    <cellStyle name="好 15" xfId="3083"/>
    <cellStyle name="40% - 强调文字颜色 3 6" xfId="3084"/>
    <cellStyle name="注释 2 3" xfId="3085"/>
    <cellStyle name="20% - 强调文字颜色 4 4" xfId="3086"/>
    <cellStyle name="Accent6 - 60%" xfId="3087"/>
    <cellStyle name="20% - 强调文字颜色 3 4 2" xfId="3088"/>
    <cellStyle name="20% - 强调文字颜色 4 5 5" xfId="3089"/>
    <cellStyle name="强调文字颜色 6 9" xfId="3090"/>
    <cellStyle name="40% - 强调文字颜色 5 2 6" xfId="3091"/>
    <cellStyle name="强调文字颜色 2 4 2" xfId="3092"/>
    <cellStyle name="60% - 强调文字颜色 4 7 2" xfId="3093"/>
    <cellStyle name="标题 2 4 7" xfId="3094"/>
    <cellStyle name="差 8" xfId="3095"/>
    <cellStyle name="适中 4 5" xfId="3096"/>
    <cellStyle name="Accent2_公安安全支出补充表5.14" xfId="3097"/>
    <cellStyle name="强调文字颜色 3 5 8" xfId="3098"/>
    <cellStyle name="强调文字颜色 2 4 5" xfId="3099"/>
    <cellStyle name="强调文字颜色 1 10" xfId="3100"/>
    <cellStyle name="60% - 强调文字颜色 3 8 6" xfId="3101"/>
    <cellStyle name="强调文字颜色 1 5 6" xfId="3102"/>
    <cellStyle name="20% - 强调文字颜色 3 10" xfId="3103"/>
    <cellStyle name="输出 7 3" xfId="3104"/>
    <cellStyle name="Comma [0]" xfId="3105"/>
    <cellStyle name="强调文字颜色 4 5 6" xfId="3106"/>
    <cellStyle name="计算 3" xfId="3107"/>
    <cellStyle name="20% - 强调文字颜色 1 5 6" xfId="3108"/>
    <cellStyle name="40% - 强调文字颜色 1 3 6" xfId="3109"/>
    <cellStyle name="强调文字颜色 4 2 6" xfId="3110"/>
    <cellStyle name="强调 3 4" xfId="3111"/>
    <cellStyle name="强调文字颜色 1 4 8" xfId="3112"/>
    <cellStyle name="计算 6 8" xfId="3113"/>
    <cellStyle name="20% - 强调文字颜色 5 2_Book1" xfId="3114"/>
    <cellStyle name="Milliers_!!!GO" xfId="3115"/>
    <cellStyle name="40% - 强调文字颜色 2 2" xfId="3116"/>
    <cellStyle name="输出 5 4" xfId="3117"/>
    <cellStyle name="60% - 强调文字颜色 2 3 5" xfId="3118"/>
    <cellStyle name="20% - 强调文字颜色 2 7 4" xfId="3119"/>
    <cellStyle name="Accent3 - 40% 5" xfId="3120"/>
    <cellStyle name="40% - 强调文字颜色 2 5 4" xfId="3121"/>
    <cellStyle name="Accent5 - 60% 6" xfId="3122"/>
    <cellStyle name="40% - 强调文字颜色 4 6 7" xfId="3123"/>
    <cellStyle name="强调文字颜色 1 8 3" xfId="3124"/>
    <cellStyle name="60% - 强调文字颜色 3 5 6" xfId="3125"/>
    <cellStyle name="好_2007年可用财力" xfId="3126"/>
    <cellStyle name="40% - 强调文字颜色 3 6 2" xfId="3127"/>
    <cellStyle name="计算 5 3" xfId="3128"/>
    <cellStyle name="检查单元格 8 5" xfId="3129"/>
    <cellStyle name="好_汇总-县级财政报表附表" xfId="3130"/>
    <cellStyle name="40% - 强调文字颜色 3 2 4" xfId="3131"/>
    <cellStyle name="20% - 强调文字颜色 3 4 4" xfId="3132"/>
    <cellStyle name="强调文字颜色 3 6" xfId="3133"/>
    <cellStyle name="20% - 强调文字颜色 4 2 7" xfId="3134"/>
    <cellStyle name="强调文字颜色 3 3 6" xfId="3135"/>
    <cellStyle name="警告文本 6 7" xfId="3136"/>
  </cellStyles>
  <tableStyles count="0" defaultTableStyle="TableStyleMedium9" defaultPivotStyle="PivotStyleLight16"/>
  <colors>
    <mruColors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&#25968;&#25454;&#30424;/&#32554;&#20016;&#32701;/20251013&#20132;&#25509;&#25991;&#20214;/2025&#24180;&#20027;&#21160;&#20844;&#24320;/20251117-&#20851;&#20110;&#20844;&#24320;&#29577;&#26519;&#24066;&#24066;&#32423;2025&#24180;1-8&#26376;&#39044;&#31639;&#25191;&#34892;&#24773;&#20917;&#21450;2025&#24180;&#39044;&#31639;&#35843;&#25972;&#26041;&#26696;&#30340;&#35831;&#31034;/&#26410;&#21629;&#21517;&#25991;&#20214;&#22841;///home/gxxc/&#26700;&#38754;/1028&#65288;&#21024;&#22791;&#27880;&#65289; 2025&#24180;&#29577;&#26519;&#24066;&#24066;&#32423;&#36130;&#25919;&#39044;&#31639;&#35843;&#25972;&#26041;&#26696;///home/gxxc/&#26700;&#38754;/&#35843;&#25972;&#39044;&#31639;/1013/&#29577;&#26519;&#24066;&#36130;&#25919;&#23616;&#20851;&#20110;&#23457;&#23450;2025&#24180;&#24066;&#32423;&#36130;&#25919;&#39044;&#31639;&#35843;&#25972;&#26041;&#26696;&#30340;&#35831;&#31034;&#65288;&#29577;&#24066;&#36130;&#25253;&#12308;2025&#12309;186&#21495;&#65289;/C:/home/gxxc/&#26700;&#38754;/&#35843;&#25972;&#39044;&#31639;/&#35843;&#25972;&#39044;&#31639;0927/RecoveredExternalLink5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KKKKKKKK"/>
      <sheetName val="DDETABLE "/>
      <sheetName val="#REF"/>
      <sheetName val="POWER ASSUMPTIONS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农业人口"/>
      <sheetName val="Open"/>
      <sheetName val="事业发展"/>
      <sheetName val="G.1R-Shou COP Gf"/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村级支出"/>
      <sheetName val="eqpmad2"/>
      <sheetName val="RecoveredExternalLink4"/>
      <sheetName val="PKx"/>
      <sheetName val="2012年财力"/>
      <sheetName val="类型"/>
      <sheetName val="人民银行"/>
      <sheetName val="2007"/>
      <sheetName val="Def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KKKKKKKK"/>
      <sheetName val="DDETABLE "/>
      <sheetName val="#REF"/>
      <sheetName val="POWER ASSUMPTIONS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农业人口"/>
      <sheetName val="Open"/>
      <sheetName val="事业发展"/>
      <sheetName val="G.1R-Shou COP Gf"/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村级支出"/>
      <sheetName val="eqpmad2"/>
      <sheetName val="RecoveredExternalLink4"/>
      <sheetName val="PKx"/>
      <sheetName val="2012年财力"/>
      <sheetName val="类型"/>
      <sheetName val="人民银行"/>
      <sheetName val="2007"/>
      <sheetName val="Def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4"/>
  <sheetViews>
    <sheetView showZeros="0" view="pageBreakPreview" zoomScale="115" zoomScaleNormal="100" zoomScaleSheetLayoutView="115" workbookViewId="0">
      <pane xSplit="1" ySplit="5" topLeftCell="B76" activePane="bottomRight" state="frozen"/>
      <selection/>
      <selection pane="topRight"/>
      <selection pane="bottomLeft"/>
      <selection pane="bottomRight" activeCell="L120" sqref="L120"/>
    </sheetView>
  </sheetViews>
  <sheetFormatPr defaultColWidth="7.875" defaultRowHeight="14.25"/>
  <cols>
    <col min="1" max="1" width="58.25" style="151" customWidth="1"/>
    <col min="2" max="2" width="12.5" style="181" customWidth="1"/>
    <col min="3" max="3" width="13.25" style="343" customWidth="1"/>
    <col min="4" max="4" width="10.25" style="343" customWidth="1"/>
    <col min="5" max="5" width="12" style="343" customWidth="1"/>
    <col min="6" max="6" width="12.25" style="343" customWidth="1"/>
    <col min="7" max="7" width="9.25" style="181" customWidth="1"/>
    <col min="8" max="8" width="55.75" style="151" customWidth="1"/>
    <col min="9" max="9" width="13.25" style="180" customWidth="1"/>
    <col min="10" max="10" width="10.25" style="181" customWidth="1"/>
    <col min="11" max="11" width="12" style="181" customWidth="1"/>
    <col min="12" max="12" width="12.5" style="180" customWidth="1"/>
    <col min="13" max="13" width="9.375" style="151" customWidth="1"/>
    <col min="14" max="14" width="11" style="151" customWidth="1"/>
    <col min="15" max="15" width="10.625" style="151" customWidth="1"/>
    <col min="16" max="16384" width="7.875" style="151"/>
  </cols>
  <sheetData>
    <row r="1" ht="20.25" spans="1:6">
      <c r="A1" s="184" t="s">
        <v>0</v>
      </c>
      <c r="F1" s="374"/>
    </row>
    <row r="2" s="272" customFormat="1" ht="33" customHeight="1" spans="1:12">
      <c r="A2" s="185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="150" customFormat="1" ht="17.25" customHeight="1" spans="1:12">
      <c r="A3" s="150" t="s">
        <v>2</v>
      </c>
      <c r="B3" s="276" t="s">
        <v>3</v>
      </c>
      <c r="C3" s="276"/>
      <c r="D3" s="276"/>
      <c r="E3" s="276"/>
      <c r="F3" s="276"/>
      <c r="G3" s="276"/>
      <c r="H3" s="276"/>
      <c r="I3" s="316"/>
      <c r="J3" s="276"/>
      <c r="K3" s="276"/>
      <c r="L3" s="175" t="s">
        <v>4</v>
      </c>
    </row>
    <row r="4" ht="27" customHeight="1" spans="1:12">
      <c r="A4" s="277" t="s">
        <v>5</v>
      </c>
      <c r="B4" s="277"/>
      <c r="C4" s="277"/>
      <c r="D4" s="277"/>
      <c r="E4" s="277"/>
      <c r="F4" s="188"/>
      <c r="G4" s="188"/>
      <c r="H4" s="277" t="s">
        <v>6</v>
      </c>
      <c r="I4" s="277"/>
      <c r="J4" s="277"/>
      <c r="K4" s="277"/>
      <c r="L4" s="277"/>
    </row>
    <row r="5" s="273" customFormat="1" ht="39.75" customHeight="1" spans="1:12">
      <c r="A5" s="158" t="s">
        <v>7</v>
      </c>
      <c r="B5" s="158" t="s">
        <v>8</v>
      </c>
      <c r="C5" s="158" t="s">
        <v>9</v>
      </c>
      <c r="D5" s="158" t="s">
        <v>10</v>
      </c>
      <c r="E5" s="253" t="s">
        <v>11</v>
      </c>
      <c r="F5" s="375" t="s">
        <v>12</v>
      </c>
      <c r="G5" s="158" t="s">
        <v>13</v>
      </c>
      <c r="H5" s="158" t="s">
        <v>14</v>
      </c>
      <c r="I5" s="158" t="s">
        <v>9</v>
      </c>
      <c r="J5" s="158" t="s">
        <v>10</v>
      </c>
      <c r="K5" s="158" t="s">
        <v>11</v>
      </c>
      <c r="L5" s="158" t="s">
        <v>12</v>
      </c>
    </row>
    <row r="6" spans="1:13">
      <c r="A6" s="278" t="str">
        <f>一般公共预算!A8</f>
        <v>一、一般公共预算收入</v>
      </c>
      <c r="B6" s="368">
        <f>B7+B22</f>
        <v>334360</v>
      </c>
      <c r="C6" s="241">
        <f>C7+C22</f>
        <v>352203</v>
      </c>
      <c r="D6" s="241">
        <f>D7+D22</f>
        <v>155060</v>
      </c>
      <c r="E6" s="241">
        <f>E7+E22</f>
        <v>-7048.05632789999</v>
      </c>
      <c r="F6" s="241">
        <f>F7+F22</f>
        <v>345154.9436721</v>
      </c>
      <c r="G6" s="303">
        <f>(F6-B6)/B6*100</f>
        <v>3.22853920089124</v>
      </c>
      <c r="H6" s="278" t="str">
        <f>一般公共预算!P8</f>
        <v>一、一般公共预算支出</v>
      </c>
      <c r="I6" s="241">
        <f>SUM(I7:I30)</f>
        <v>1110953.27</v>
      </c>
      <c r="J6" s="241">
        <f>SUM(J7:J30)</f>
        <v>590063</v>
      </c>
      <c r="K6" s="241">
        <f>SUM(K7:K30)</f>
        <v>13154.79348</v>
      </c>
      <c r="L6" s="241">
        <f>K6+I6</f>
        <v>1124108.06348</v>
      </c>
      <c r="M6" s="269"/>
    </row>
    <row r="7" spans="1:12">
      <c r="A7" s="278" t="str">
        <f>一般公共预算!A9</f>
        <v>1、税收收入</v>
      </c>
      <c r="B7" s="368">
        <f>SUM(B8:B21)</f>
        <v>132004</v>
      </c>
      <c r="C7" s="241">
        <f>SUM(C8:C21)</f>
        <v>137005</v>
      </c>
      <c r="D7" s="241">
        <f>SUM(D8:D21)</f>
        <v>98222</v>
      </c>
      <c r="E7" s="241">
        <f>SUM(E8:E21)</f>
        <v>1798.2436721</v>
      </c>
      <c r="F7" s="241">
        <f>SUM(F8:F21)</f>
        <v>138803.2436721</v>
      </c>
      <c r="G7" s="303">
        <f>(F7-B7)/B7*100</f>
        <v>5.15078609140631</v>
      </c>
      <c r="H7" s="308" t="str">
        <f>一般公共预算!P9</f>
        <v>1、一般公共服务支出</v>
      </c>
      <c r="I7" s="304">
        <f>一般公共预算!Q9</f>
        <v>74866.56</v>
      </c>
      <c r="J7" s="259">
        <f>一般公共预算!T9</f>
        <v>30047</v>
      </c>
      <c r="K7" s="241">
        <f>一般公共预算!W9</f>
        <v>16552.462</v>
      </c>
      <c r="L7" s="241">
        <f>K7+I7</f>
        <v>91419.022</v>
      </c>
    </row>
    <row r="8" ht="15.75" customHeight="1" spans="1:12">
      <c r="A8" s="308" t="str">
        <f>一般公共预算!A10</f>
        <v>           增值税</v>
      </c>
      <c r="B8" s="304">
        <f>一般公共预算!B10</f>
        <v>37007</v>
      </c>
      <c r="C8" s="216">
        <f>一般公共预算!E10</f>
        <v>39840</v>
      </c>
      <c r="D8" s="216">
        <f>一般公共预算!H10</f>
        <v>34909</v>
      </c>
      <c r="E8" s="241">
        <f>一般公共预算!K10</f>
        <v>6790.48</v>
      </c>
      <c r="F8" s="241">
        <f>E8+C8</f>
        <v>46630.48</v>
      </c>
      <c r="G8" s="303">
        <f>(F8-B8)/B8*100</f>
        <v>26.0044856378523</v>
      </c>
      <c r="H8" s="308" t="str">
        <f>一般公共预算!P10</f>
        <v>2、外交支出</v>
      </c>
      <c r="I8" s="304">
        <f>一般公共预算!Q10</f>
        <v>0</v>
      </c>
      <c r="J8" s="259">
        <f>一般公共预算!T10</f>
        <v>0</v>
      </c>
      <c r="K8" s="241">
        <f>一般公共预算!W10</f>
        <v>0</v>
      </c>
      <c r="L8" s="241">
        <f>K8+I8</f>
        <v>0</v>
      </c>
    </row>
    <row r="9" spans="1:12">
      <c r="A9" s="308" t="str">
        <f>一般公共预算!A11</f>
        <v>           企业所得税</v>
      </c>
      <c r="B9" s="304">
        <f>一般公共预算!B11</f>
        <v>17298</v>
      </c>
      <c r="C9" s="216">
        <f>一般公共预算!E11</f>
        <v>18754</v>
      </c>
      <c r="D9" s="216">
        <f>一般公共预算!H11</f>
        <v>13145</v>
      </c>
      <c r="E9" s="241">
        <f>一般公共预算!K11</f>
        <v>1312.28654</v>
      </c>
      <c r="F9" s="241">
        <f t="shared" ref="F9:F21" si="0">E9+C9</f>
        <v>20066.28654</v>
      </c>
      <c r="G9" s="303">
        <f t="shared" ref="G9:G17" si="1">(F9-B9)/B9*100</f>
        <v>16.0035064169268</v>
      </c>
      <c r="H9" s="308" t="str">
        <f>一般公共预算!P11</f>
        <v>3、国防支出</v>
      </c>
      <c r="I9" s="304">
        <f>一般公共预算!Q11</f>
        <v>554.38</v>
      </c>
      <c r="J9" s="259">
        <f>一般公共预算!T11</f>
        <v>548</v>
      </c>
      <c r="K9" s="241">
        <f>一般公共预算!W11</f>
        <v>-136</v>
      </c>
      <c r="L9" s="241">
        <f>K9+I9</f>
        <v>418.38</v>
      </c>
    </row>
    <row r="10" spans="1:12">
      <c r="A10" s="308" t="str">
        <f>一般公共预算!A12</f>
        <v>           个人所得税</v>
      </c>
      <c r="B10" s="304">
        <f>一般公共预算!B12</f>
        <v>4897</v>
      </c>
      <c r="C10" s="216">
        <f>一般公共预算!E12</f>
        <v>4892</v>
      </c>
      <c r="D10" s="216">
        <f>一般公共预算!H12</f>
        <v>3605</v>
      </c>
      <c r="E10" s="241">
        <f>一般公共预算!K12</f>
        <v>179.679279</v>
      </c>
      <c r="F10" s="241">
        <f t="shared" si="0"/>
        <v>5071.679279</v>
      </c>
      <c r="G10" s="303">
        <f t="shared" si="1"/>
        <v>3.56706716356953</v>
      </c>
      <c r="H10" s="308" t="str">
        <f>一般公共预算!P12</f>
        <v>4、公共安全支出</v>
      </c>
      <c r="I10" s="304">
        <f>一般公共预算!Q12</f>
        <v>89165.23</v>
      </c>
      <c r="J10" s="259">
        <f>一般公共预算!T12</f>
        <v>55744</v>
      </c>
      <c r="K10" s="241">
        <f>一般公共预算!W12</f>
        <v>-7167.22</v>
      </c>
      <c r="L10" s="241">
        <f t="shared" ref="L10:L30" si="2">K10+I10</f>
        <v>81998.01</v>
      </c>
    </row>
    <row r="11" spans="1:12">
      <c r="A11" s="308" t="s">
        <v>15</v>
      </c>
      <c r="B11" s="304">
        <f>一般公共预算!B13</f>
        <v>3</v>
      </c>
      <c r="C11" s="216">
        <f>一般公共预算!E13</f>
        <v>3</v>
      </c>
      <c r="D11" s="216">
        <f>一般公共预算!H13</f>
        <v>189</v>
      </c>
      <c r="E11" s="241">
        <f>一般公共预算!K13</f>
        <v>186</v>
      </c>
      <c r="F11" s="241">
        <f t="shared" si="0"/>
        <v>189</v>
      </c>
      <c r="G11" s="303"/>
      <c r="H11" s="308" t="str">
        <f>一般公共预算!P13</f>
        <v>5、教育支出</v>
      </c>
      <c r="I11" s="304">
        <f>一般公共预算!Q13</f>
        <v>106561.46</v>
      </c>
      <c r="J11" s="259">
        <f>一般公共预算!T13</f>
        <v>61926</v>
      </c>
      <c r="K11" s="241">
        <f>一般公共预算!W13</f>
        <v>16532.02</v>
      </c>
      <c r="L11" s="241">
        <f t="shared" si="2"/>
        <v>123093.48</v>
      </c>
    </row>
    <row r="12" spans="1:12">
      <c r="A12" s="308" t="str">
        <f>一般公共预算!A14</f>
        <v>           城市维护建设税</v>
      </c>
      <c r="B12" s="304">
        <f>一般公共预算!B14</f>
        <v>13278</v>
      </c>
      <c r="C12" s="216">
        <f>一般公共预算!E14</f>
        <v>13614</v>
      </c>
      <c r="D12" s="216">
        <f>一般公共预算!H14</f>
        <v>13435</v>
      </c>
      <c r="E12" s="241">
        <f>一般公共预算!K14</f>
        <v>5033.58389</v>
      </c>
      <c r="F12" s="241">
        <f t="shared" si="0"/>
        <v>18647.58389</v>
      </c>
      <c r="G12" s="303">
        <f t="shared" si="1"/>
        <v>40.4397039463775</v>
      </c>
      <c r="H12" s="308" t="str">
        <f>一般公共预算!P14</f>
        <v>6、科学技术支出</v>
      </c>
      <c r="I12" s="304">
        <f>一般公共预算!Q14</f>
        <v>22286.51</v>
      </c>
      <c r="J12" s="259">
        <f>一般公共预算!T14</f>
        <v>1409</v>
      </c>
      <c r="K12" s="241">
        <f>一般公共预算!W14</f>
        <v>122.27</v>
      </c>
      <c r="L12" s="241">
        <f t="shared" si="2"/>
        <v>22408.78</v>
      </c>
    </row>
    <row r="13" spans="1:12">
      <c r="A13" s="308" t="str">
        <f>一般公共预算!A15</f>
        <v>           房产税</v>
      </c>
      <c r="B13" s="304">
        <f>一般公共预算!B15</f>
        <v>7861</v>
      </c>
      <c r="C13" s="216">
        <f>一般公共预算!E15</f>
        <v>8242</v>
      </c>
      <c r="D13" s="216">
        <f>一般公共预算!H15</f>
        <v>3554</v>
      </c>
      <c r="E13" s="241">
        <f>一般公共预算!K15</f>
        <v>-1828.132158</v>
      </c>
      <c r="F13" s="241">
        <f t="shared" si="0"/>
        <v>6413.867842</v>
      </c>
      <c r="G13" s="303">
        <f t="shared" si="1"/>
        <v>-18.4090084976466</v>
      </c>
      <c r="H13" s="308" t="str">
        <f>一般公共预算!P15</f>
        <v>7、文化旅游体育与传媒支出</v>
      </c>
      <c r="I13" s="304">
        <f>一般公共预算!Q15</f>
        <v>12497.21</v>
      </c>
      <c r="J13" s="259">
        <f>一般公共预算!T15</f>
        <v>6364</v>
      </c>
      <c r="K13" s="241">
        <f>一般公共预算!W15</f>
        <v>-669</v>
      </c>
      <c r="L13" s="241">
        <f t="shared" si="2"/>
        <v>11828.21</v>
      </c>
    </row>
    <row r="14" ht="16.5" customHeight="1" spans="1:12">
      <c r="A14" s="308" t="str">
        <f>一般公共预算!A16</f>
        <v>           印花税</v>
      </c>
      <c r="B14" s="304">
        <f>一般公共预算!B16</f>
        <v>6029</v>
      </c>
      <c r="C14" s="216">
        <f>一般公共预算!E16</f>
        <v>6022</v>
      </c>
      <c r="D14" s="216">
        <f>一般公共预算!H16</f>
        <v>4765</v>
      </c>
      <c r="E14" s="241">
        <f>一般公共预算!K16</f>
        <v>143.730047</v>
      </c>
      <c r="F14" s="241">
        <f t="shared" si="0"/>
        <v>6165.730047</v>
      </c>
      <c r="G14" s="303">
        <f t="shared" si="1"/>
        <v>2.26787273179632</v>
      </c>
      <c r="H14" s="308" t="str">
        <f>一般公共预算!P16</f>
        <v>8、社会保障和就业支出</v>
      </c>
      <c r="I14" s="304">
        <f>一般公共预算!Q16</f>
        <v>104329.13</v>
      </c>
      <c r="J14" s="259">
        <f>一般公共预算!T16</f>
        <v>56875</v>
      </c>
      <c r="K14" s="241">
        <f>一般公共预算!W16</f>
        <v>1190.2048</v>
      </c>
      <c r="L14" s="241">
        <f t="shared" si="2"/>
        <v>105519.3348</v>
      </c>
    </row>
    <row r="15" spans="1:12">
      <c r="A15" s="308" t="str">
        <f>一般公共预算!A17</f>
        <v>           城镇土地使用税</v>
      </c>
      <c r="B15" s="304">
        <f>一般公共预算!B17</f>
        <v>2791</v>
      </c>
      <c r="C15" s="216">
        <f>一般公共预算!E17</f>
        <v>2465</v>
      </c>
      <c r="D15" s="216">
        <f>一般公共预算!H17</f>
        <v>1483</v>
      </c>
      <c r="E15" s="241">
        <f>一般公共预算!K17</f>
        <v>194.377448</v>
      </c>
      <c r="F15" s="241">
        <f t="shared" si="0"/>
        <v>2659.377448</v>
      </c>
      <c r="G15" s="303">
        <f t="shared" si="1"/>
        <v>-4.71596388391257</v>
      </c>
      <c r="H15" s="308" t="str">
        <f>一般公共预算!P17</f>
        <v>9、卫生健康支出</v>
      </c>
      <c r="I15" s="304">
        <f>一般公共预算!Q17</f>
        <v>418458.37</v>
      </c>
      <c r="J15" s="259">
        <f>一般公共预算!T17</f>
        <v>283691</v>
      </c>
      <c r="K15" s="241">
        <f>一般公共预算!W17</f>
        <v>131.01568</v>
      </c>
      <c r="L15" s="241">
        <f t="shared" si="2"/>
        <v>418589.38568</v>
      </c>
    </row>
    <row r="16" spans="1:12">
      <c r="A16" s="308" t="str">
        <f>一般公共预算!A18</f>
        <v>           土地增值税</v>
      </c>
      <c r="B16" s="304">
        <f>一般公共预算!B18</f>
        <v>13507</v>
      </c>
      <c r="C16" s="216">
        <f>一般公共预算!E18</f>
        <v>12824</v>
      </c>
      <c r="D16" s="216">
        <f>一般公共预算!H18</f>
        <v>4303</v>
      </c>
      <c r="E16" s="241">
        <f>一般公共预算!K18</f>
        <v>-8036</v>
      </c>
      <c r="F16" s="241">
        <f t="shared" si="0"/>
        <v>4788</v>
      </c>
      <c r="G16" s="303">
        <f t="shared" si="1"/>
        <v>-64.5517139261124</v>
      </c>
      <c r="H16" s="308" t="str">
        <f>一般公共预算!P18</f>
        <v>10、节能环保支出</v>
      </c>
      <c r="I16" s="304">
        <f>一般公共预算!Q18</f>
        <v>7964.23</v>
      </c>
      <c r="J16" s="259">
        <f>一般公共预算!T18</f>
        <v>3878</v>
      </c>
      <c r="K16" s="241">
        <f>一般公共预算!W18</f>
        <v>4137</v>
      </c>
      <c r="L16" s="241">
        <f t="shared" si="2"/>
        <v>12101.23</v>
      </c>
    </row>
    <row r="17" spans="1:12">
      <c r="A17" s="308" t="str">
        <f>一般公共预算!A19</f>
        <v>           车船税</v>
      </c>
      <c r="B17" s="304">
        <f>一般公共预算!B19</f>
        <v>4110</v>
      </c>
      <c r="C17" s="216">
        <f>一般公共预算!E19</f>
        <v>3991</v>
      </c>
      <c r="D17" s="216">
        <f>一般公共预算!H19</f>
        <v>8212</v>
      </c>
      <c r="E17" s="241">
        <f>一般公共预算!K19</f>
        <v>8451.25416</v>
      </c>
      <c r="F17" s="241">
        <f t="shared" si="0"/>
        <v>12442.25416</v>
      </c>
      <c r="G17" s="303">
        <f t="shared" si="1"/>
        <v>202.731244768856</v>
      </c>
      <c r="H17" s="308" t="str">
        <f>一般公共预算!P19</f>
        <v>11、城乡社区支出</v>
      </c>
      <c r="I17" s="304">
        <f>一般公共预算!Q19</f>
        <v>83183.12</v>
      </c>
      <c r="J17" s="259">
        <f>一般公共预算!T19</f>
        <v>18523</v>
      </c>
      <c r="K17" s="241">
        <f>一般公共预算!W19</f>
        <v>-13677.46</v>
      </c>
      <c r="L17" s="241">
        <f t="shared" si="2"/>
        <v>69505.66</v>
      </c>
    </row>
    <row r="18" spans="1:12">
      <c r="A18" s="308" t="str">
        <f>一般公共预算!A20</f>
        <v>           耕地占用税</v>
      </c>
      <c r="B18" s="304">
        <f>一般公共预算!B20</f>
        <v>405</v>
      </c>
      <c r="C18" s="216">
        <f>一般公共预算!E20</f>
        <v>308</v>
      </c>
      <c r="D18" s="216">
        <f>一般公共预算!H20</f>
        <v>1550</v>
      </c>
      <c r="E18" s="241">
        <f>一般公共预算!K20</f>
        <v>1242</v>
      </c>
      <c r="F18" s="241">
        <f t="shared" si="0"/>
        <v>1550</v>
      </c>
      <c r="G18" s="303"/>
      <c r="H18" s="308" t="str">
        <f>一般公共预算!P20</f>
        <v>12、农林水支出</v>
      </c>
      <c r="I18" s="304">
        <f>一般公共预算!Q20</f>
        <v>25172.64</v>
      </c>
      <c r="J18" s="259">
        <f>一般公共预算!T20</f>
        <v>15291</v>
      </c>
      <c r="K18" s="241">
        <f>一般公共预算!W20</f>
        <v>9662.7</v>
      </c>
      <c r="L18" s="241">
        <f t="shared" si="2"/>
        <v>34835.34</v>
      </c>
    </row>
    <row r="19" spans="1:12">
      <c r="A19" s="308" t="str">
        <f>一般公共预算!A21</f>
        <v>           契税</v>
      </c>
      <c r="B19" s="304">
        <f>一般公共预算!B21</f>
        <v>24686</v>
      </c>
      <c r="C19" s="216">
        <f>一般公共预算!E21</f>
        <v>25893</v>
      </c>
      <c r="D19" s="216">
        <f>一般公共预算!H21</f>
        <v>8921</v>
      </c>
      <c r="E19" s="241">
        <f>一般公共预算!K21</f>
        <v>-11915.47808</v>
      </c>
      <c r="F19" s="241">
        <f t="shared" si="0"/>
        <v>13977.52192</v>
      </c>
      <c r="G19" s="303">
        <f>(F19-B19)/B19*100</f>
        <v>-43.3787494126225</v>
      </c>
      <c r="H19" s="308" t="str">
        <f>一般公共预算!P21</f>
        <v>13、交通运输支出</v>
      </c>
      <c r="I19" s="304">
        <f>一般公共预算!Q21</f>
        <v>8558.78</v>
      </c>
      <c r="J19" s="259">
        <f>一般公共预算!T21</f>
        <v>4089</v>
      </c>
      <c r="K19" s="241">
        <f>一般公共预算!W21</f>
        <v>313.45</v>
      </c>
      <c r="L19" s="241">
        <f t="shared" si="2"/>
        <v>8872.23</v>
      </c>
    </row>
    <row r="20" spans="1:12">
      <c r="A20" s="308" t="str">
        <f>一般公共预算!A22</f>
        <v>           环境保护税</v>
      </c>
      <c r="B20" s="304">
        <f>一般公共预算!B22</f>
        <v>132</v>
      </c>
      <c r="C20" s="216">
        <f>一般公共预算!E22</f>
        <v>157</v>
      </c>
      <c r="D20" s="216">
        <f>一般公共预算!H22</f>
        <v>151</v>
      </c>
      <c r="E20" s="241">
        <f>一般公共预算!K22</f>
        <v>42.4625461</v>
      </c>
      <c r="F20" s="241">
        <f t="shared" si="0"/>
        <v>199.4625461</v>
      </c>
      <c r="G20" s="303">
        <f>(F20-B20)/B20*100</f>
        <v>51.107989469697</v>
      </c>
      <c r="H20" s="308" t="str">
        <f>一般公共预算!P22</f>
        <v>14、资源勘探信息等支出</v>
      </c>
      <c r="I20" s="304">
        <f>一般公共预算!Q22</f>
        <v>24943.58</v>
      </c>
      <c r="J20" s="259">
        <f>一般公共预算!T22</f>
        <v>10523</v>
      </c>
      <c r="K20" s="241">
        <f>一般公共预算!W22</f>
        <v>-7999.51</v>
      </c>
      <c r="L20" s="241">
        <f t="shared" si="2"/>
        <v>16944.07</v>
      </c>
    </row>
    <row r="21" spans="1:12">
      <c r="A21" s="308" t="str">
        <f>一般公共预算!A23</f>
        <v>           其他税收收入</v>
      </c>
      <c r="B21" s="304">
        <f>一般公共预算!B23</f>
        <v>0</v>
      </c>
      <c r="C21" s="216">
        <f>一般公共预算!E23</f>
        <v>0</v>
      </c>
      <c r="D21" s="216">
        <f>一般公共预算!H23</f>
        <v>0</v>
      </c>
      <c r="E21" s="241">
        <f>一般公共预算!K23</f>
        <v>2</v>
      </c>
      <c r="F21" s="241">
        <f t="shared" si="0"/>
        <v>2</v>
      </c>
      <c r="G21" s="303"/>
      <c r="H21" s="308" t="str">
        <f>一般公共预算!P23</f>
        <v>15、商业服务业等支出</v>
      </c>
      <c r="I21" s="304">
        <f>一般公共预算!Q23</f>
        <v>8215.62</v>
      </c>
      <c r="J21" s="259">
        <f>一般公共预算!T23</f>
        <v>2264</v>
      </c>
      <c r="K21" s="241">
        <f>一般公共预算!W23</f>
        <v>-4234.72</v>
      </c>
      <c r="L21" s="241">
        <f t="shared" si="2"/>
        <v>3980.9</v>
      </c>
    </row>
    <row r="22" spans="1:12">
      <c r="A22" s="278" t="str">
        <f>一般公共预算!A24</f>
        <v>2、非税收入</v>
      </c>
      <c r="B22" s="368">
        <f>SUM(B23:B30)</f>
        <v>202356</v>
      </c>
      <c r="C22" s="368">
        <f>SUM(C23:C30)</f>
        <v>215198</v>
      </c>
      <c r="D22" s="368">
        <f>SUM(D23:D30)</f>
        <v>56838</v>
      </c>
      <c r="E22" s="241">
        <f>SUM(E23:E30)</f>
        <v>-8846.29999999999</v>
      </c>
      <c r="F22" s="368">
        <f>SUM(F23:F30)</f>
        <v>206351.7</v>
      </c>
      <c r="G22" s="303">
        <f t="shared" ref="G22:G28" si="3">(F22-B22)/B22*100</f>
        <v>1.97458933760303</v>
      </c>
      <c r="H22" s="308" t="str">
        <f>一般公共预算!P24</f>
        <v>16、金融支出</v>
      </c>
      <c r="I22" s="304">
        <f>一般公共预算!Q24</f>
        <v>2030</v>
      </c>
      <c r="J22" s="259">
        <f>一般公共预算!T24</f>
        <v>932</v>
      </c>
      <c r="K22" s="241">
        <f>一般公共预算!W24</f>
        <v>620.93</v>
      </c>
      <c r="L22" s="241">
        <f t="shared" si="2"/>
        <v>2650.93</v>
      </c>
    </row>
    <row r="23" spans="1:12">
      <c r="A23" s="308" t="str">
        <f>一般公共预算!A25</f>
        <v>           专项收入</v>
      </c>
      <c r="B23" s="304">
        <f>一般公共预算!B25</f>
        <v>13455</v>
      </c>
      <c r="C23" s="216">
        <f>一般公共预算!E25</f>
        <v>14397</v>
      </c>
      <c r="D23" s="216">
        <f>一般公共预算!H25</f>
        <v>8466</v>
      </c>
      <c r="E23" s="241">
        <f>一般公共预算!K25</f>
        <v>-3023.43</v>
      </c>
      <c r="F23" s="241">
        <f t="shared" ref="F23:F30" si="4">E23+C23</f>
        <v>11373.57</v>
      </c>
      <c r="G23" s="303">
        <f t="shared" si="3"/>
        <v>-15.4695652173913</v>
      </c>
      <c r="H23" s="308" t="str">
        <f>一般公共预算!P25</f>
        <v>17、自然资源海洋气象等支出</v>
      </c>
      <c r="I23" s="304">
        <f>一般公共预算!Q25</f>
        <v>13083.26</v>
      </c>
      <c r="J23" s="259">
        <f>一般公共预算!T25</f>
        <v>2820</v>
      </c>
      <c r="K23" s="241">
        <f>一般公共预算!W25</f>
        <v>6341.95</v>
      </c>
      <c r="L23" s="241">
        <f t="shared" si="2"/>
        <v>19425.21</v>
      </c>
    </row>
    <row r="24" s="178" customFormat="1" spans="1:14">
      <c r="A24" s="308" t="str">
        <f>一般公共预算!A26</f>
        <v>           行政事业性收费收入</v>
      </c>
      <c r="B24" s="304">
        <f>一般公共预算!B26</f>
        <v>22679</v>
      </c>
      <c r="C24" s="216">
        <f>一般公共预算!E26</f>
        <v>24401</v>
      </c>
      <c r="D24" s="216">
        <f>一般公共预算!H26</f>
        <v>15343</v>
      </c>
      <c r="E24" s="241">
        <f>一般公共预算!K26</f>
        <v>3985.37</v>
      </c>
      <c r="F24" s="241">
        <f t="shared" si="4"/>
        <v>28386.37</v>
      </c>
      <c r="G24" s="303">
        <f t="shared" si="3"/>
        <v>25.1658803298205</v>
      </c>
      <c r="H24" s="308" t="str">
        <f>一般公共预算!P26</f>
        <v>18、住房保障支出</v>
      </c>
      <c r="I24" s="304">
        <f>一般公共预算!Q26</f>
        <v>29120.62</v>
      </c>
      <c r="J24" s="259">
        <f>一般公共预算!T26</f>
        <v>14559</v>
      </c>
      <c r="K24" s="241">
        <f>一般公共预算!W26</f>
        <v>2714.34</v>
      </c>
      <c r="L24" s="241">
        <f t="shared" si="2"/>
        <v>31834.96</v>
      </c>
      <c r="M24" s="151"/>
      <c r="N24" s="151"/>
    </row>
    <row r="25" spans="1:12">
      <c r="A25" s="308" t="str">
        <f>一般公共预算!A27</f>
        <v>           罚没收入</v>
      </c>
      <c r="B25" s="304">
        <f>一般公共预算!B27</f>
        <v>28929</v>
      </c>
      <c r="C25" s="216">
        <f>一般公共预算!E27</f>
        <v>28899</v>
      </c>
      <c r="D25" s="216">
        <f>一般公共预算!H27</f>
        <v>14839</v>
      </c>
      <c r="E25" s="241">
        <f>一般公共预算!K27</f>
        <v>213.369999999999</v>
      </c>
      <c r="F25" s="241">
        <f t="shared" si="4"/>
        <v>29112.37</v>
      </c>
      <c r="G25" s="303">
        <f t="shared" si="3"/>
        <v>0.633862214386944</v>
      </c>
      <c r="H25" s="308" t="str">
        <f>一般公共预算!P27</f>
        <v>19、粮油物资储备支出</v>
      </c>
      <c r="I25" s="304">
        <f>一般公共预算!Q27</f>
        <v>847.3</v>
      </c>
      <c r="J25" s="259">
        <f>一般公共预算!T27</f>
        <v>27</v>
      </c>
      <c r="K25" s="241">
        <f>一般公共预算!W27</f>
        <v>-0.300000000000001</v>
      </c>
      <c r="L25" s="241">
        <f t="shared" si="2"/>
        <v>847</v>
      </c>
    </row>
    <row r="26" spans="1:12">
      <c r="A26" s="308" t="str">
        <f>一般公共预算!A28</f>
        <v>           国有资本经营收入</v>
      </c>
      <c r="B26" s="304">
        <f>一般公共预算!B28</f>
        <v>0</v>
      </c>
      <c r="C26" s="216">
        <f>一般公共预算!E28</f>
        <v>0</v>
      </c>
      <c r="D26" s="216">
        <f>一般公共预算!H28</f>
        <v>0</v>
      </c>
      <c r="E26" s="241">
        <f>一般公共预算!K28</f>
        <v>0</v>
      </c>
      <c r="F26" s="241">
        <f t="shared" si="4"/>
        <v>0</v>
      </c>
      <c r="G26" s="303"/>
      <c r="H26" s="308" t="str">
        <f>一般公共预算!P28</f>
        <v>20、灾害防治及应急管理支出</v>
      </c>
      <c r="I26" s="304">
        <f>一般公共预算!Q28</f>
        <v>3150.79</v>
      </c>
      <c r="J26" s="259">
        <f>一般公共预算!T28</f>
        <v>2177</v>
      </c>
      <c r="K26" s="241">
        <f>一般公共预算!W28</f>
        <v>-678.5</v>
      </c>
      <c r="L26" s="241">
        <f t="shared" si="2"/>
        <v>2472.29</v>
      </c>
    </row>
    <row r="27" spans="1:12">
      <c r="A27" s="308" t="str">
        <f>一般公共预算!A29</f>
        <v>           国有资源(资产)有偿使用收入</v>
      </c>
      <c r="B27" s="304">
        <f>一般公共预算!B29</f>
        <v>104514</v>
      </c>
      <c r="C27" s="216">
        <f>一般公共预算!E29</f>
        <v>114587</v>
      </c>
      <c r="D27" s="216">
        <f>一般公共预算!H29</f>
        <v>9861</v>
      </c>
      <c r="E27" s="241">
        <f>一般公共预算!K29</f>
        <v>-7966.00999999999</v>
      </c>
      <c r="F27" s="241">
        <f t="shared" si="4"/>
        <v>106620.99</v>
      </c>
      <c r="G27" s="303">
        <f t="shared" si="3"/>
        <v>2.01598828865033</v>
      </c>
      <c r="H27" s="308" t="str">
        <f>一般公共预算!P29</f>
        <v>21、预备费</v>
      </c>
      <c r="I27" s="304">
        <f>一般公共预算!Q29</f>
        <v>12700</v>
      </c>
      <c r="J27" s="259">
        <f>一般公共预算!T29</f>
        <v>0</v>
      </c>
      <c r="K27" s="241">
        <f>一般公共预算!W29</f>
        <v>150</v>
      </c>
      <c r="L27" s="241">
        <f t="shared" si="2"/>
        <v>12850</v>
      </c>
    </row>
    <row r="28" spans="1:12">
      <c r="A28" s="308" t="str">
        <f>一般公共预算!A30</f>
        <v>           政府住房基金收入</v>
      </c>
      <c r="B28" s="304">
        <f>一般公共预算!B30</f>
        <v>29843</v>
      </c>
      <c r="C28" s="216">
        <f>一般公共预算!E30</f>
        <v>29959</v>
      </c>
      <c r="D28" s="216">
        <f>一般公共预算!H30</f>
        <v>7895</v>
      </c>
      <c r="E28" s="241">
        <f>一般公共预算!K30</f>
        <v>-2379</v>
      </c>
      <c r="F28" s="241">
        <f t="shared" si="4"/>
        <v>27580</v>
      </c>
      <c r="G28" s="303">
        <f t="shared" si="3"/>
        <v>-7.58301779311731</v>
      </c>
      <c r="H28" s="308" t="str">
        <f>一般公共预算!P30</f>
        <v>22、债务付息支出</v>
      </c>
      <c r="I28" s="304">
        <f>一般公共预算!Q30</f>
        <v>38298</v>
      </c>
      <c r="J28" s="259">
        <f>一般公共预算!T30</f>
        <v>18376</v>
      </c>
      <c r="K28" s="241">
        <f>一般公共预算!W30</f>
        <v>-138</v>
      </c>
      <c r="L28" s="241">
        <f t="shared" si="2"/>
        <v>38160</v>
      </c>
    </row>
    <row r="29" spans="1:12">
      <c r="A29" s="308" t="str">
        <f>一般公共预算!A31</f>
        <v>           捐赠收入</v>
      </c>
      <c r="B29" s="304">
        <f>一般公共预算!B31</f>
        <v>15</v>
      </c>
      <c r="C29" s="216">
        <f>一般公共预算!E31</f>
        <v>0</v>
      </c>
      <c r="D29" s="216">
        <f>一般公共预算!H31</f>
        <v>0</v>
      </c>
      <c r="E29" s="241">
        <f>一般公共预算!K31</f>
        <v>0</v>
      </c>
      <c r="F29" s="241">
        <f t="shared" si="4"/>
        <v>0</v>
      </c>
      <c r="G29" s="303"/>
      <c r="H29" s="308" t="str">
        <f>一般公共预算!P31</f>
        <v>23、债务发行费用支出</v>
      </c>
      <c r="I29" s="304">
        <f>一般公共预算!Q31</f>
        <v>250</v>
      </c>
      <c r="J29" s="259">
        <f>一般公共预算!T31</f>
        <v>0</v>
      </c>
      <c r="K29" s="241">
        <f>一般公共预算!W31</f>
        <v>0</v>
      </c>
      <c r="L29" s="241">
        <f t="shared" si="2"/>
        <v>250</v>
      </c>
    </row>
    <row r="30" spans="1:12">
      <c r="A30" s="308" t="str">
        <f>一般公共预算!A32</f>
        <v>           其他收入</v>
      </c>
      <c r="B30" s="304">
        <f>一般公共预算!B32</f>
        <v>2921</v>
      </c>
      <c r="C30" s="216">
        <f>一般公共预算!E32</f>
        <v>2955</v>
      </c>
      <c r="D30" s="216">
        <f>一般公共预算!H32</f>
        <v>434</v>
      </c>
      <c r="E30" s="376">
        <f>一般公共预算!K32</f>
        <v>323.4</v>
      </c>
      <c r="F30" s="241">
        <f t="shared" si="4"/>
        <v>3278.4</v>
      </c>
      <c r="G30" s="303"/>
      <c r="H30" s="308" t="str">
        <f>一般公共预算!P32</f>
        <v>24、其他支出</v>
      </c>
      <c r="I30" s="304">
        <f>一般公共预算!Q32</f>
        <v>24716.48</v>
      </c>
      <c r="J30" s="259">
        <f>一般公共预算!T32</f>
        <v>0</v>
      </c>
      <c r="K30" s="241">
        <f>一般公共预算!W32</f>
        <v>-10612.839</v>
      </c>
      <c r="L30" s="241">
        <f t="shared" si="2"/>
        <v>14103.641</v>
      </c>
    </row>
    <row r="31" spans="1:12">
      <c r="A31" s="279" t="s">
        <v>16</v>
      </c>
      <c r="B31" s="234">
        <f t="shared" ref="B31:F31" si="5">B32+B33+B34+B35+B36+B37+B38</f>
        <v>186971</v>
      </c>
      <c r="C31" s="234">
        <f t="shared" si="5"/>
        <v>373933</v>
      </c>
      <c r="D31" s="234">
        <f t="shared" si="5"/>
        <v>37703</v>
      </c>
      <c r="E31" s="241">
        <f t="shared" si="5"/>
        <v>-38541</v>
      </c>
      <c r="F31" s="234">
        <f t="shared" si="5"/>
        <v>335392</v>
      </c>
      <c r="G31" s="303">
        <f>(F31-B31)/B31*100</f>
        <v>79.3818292676404</v>
      </c>
      <c r="H31" s="377" t="s">
        <v>17</v>
      </c>
      <c r="I31" s="212">
        <f>SUM(I32:I41)</f>
        <v>402241.69</v>
      </c>
      <c r="J31" s="212">
        <f>SUM(J32:J41)</f>
        <v>176113</v>
      </c>
      <c r="K31" s="212">
        <f>SUM(K32:K41)</f>
        <v>35958.992508</v>
      </c>
      <c r="L31" s="212">
        <f>SUM(L32:L41)</f>
        <v>438200.682508</v>
      </c>
    </row>
    <row r="32" s="178" customFormat="1" spans="1:14">
      <c r="A32" s="191" t="s">
        <v>18</v>
      </c>
      <c r="B32" s="167">
        <f>政府性基金预算!B7</f>
        <v>155539</v>
      </c>
      <c r="C32" s="167">
        <f>政府性基金预算!E7</f>
        <v>309000</v>
      </c>
      <c r="D32" s="216">
        <f>政府性基金预算!H7</f>
        <v>14264</v>
      </c>
      <c r="E32" s="241">
        <f>政府性基金预算!K7</f>
        <v>-35577</v>
      </c>
      <c r="F32" s="241">
        <f t="shared" ref="F32:F38" si="6">E32+C32</f>
        <v>273423</v>
      </c>
      <c r="G32" s="303">
        <f>(F32-B32)/B32*100</f>
        <v>75.7906377178714</v>
      </c>
      <c r="H32" s="191" t="s">
        <v>19</v>
      </c>
      <c r="I32" s="237">
        <f>政府性基金预算!Q7</f>
        <v>270357.44</v>
      </c>
      <c r="J32" s="237">
        <f>政府性基金预算!T7</f>
        <v>94071</v>
      </c>
      <c r="K32" s="193">
        <f>政府性基金预算!W7</f>
        <v>-35611.007492</v>
      </c>
      <c r="L32" s="234">
        <f>I32+K32</f>
        <v>234746.432508</v>
      </c>
      <c r="M32" s="151"/>
      <c r="N32" s="151"/>
    </row>
    <row r="33" ht="16.5" customHeight="1" spans="1:12">
      <c r="A33" s="191" t="s">
        <v>20</v>
      </c>
      <c r="B33" s="167">
        <f>政府性基金预算!B8</f>
        <v>0</v>
      </c>
      <c r="C33" s="167">
        <f>政府性基金预算!E8</f>
        <v>0</v>
      </c>
      <c r="D33" s="216">
        <f>政府性基金预算!H8</f>
        <v>0</v>
      </c>
      <c r="E33" s="241">
        <f>政府性基金预算!K8</f>
        <v>0</v>
      </c>
      <c r="F33" s="241">
        <f t="shared" si="6"/>
        <v>0</v>
      </c>
      <c r="G33" s="303"/>
      <c r="H33" s="223" t="s">
        <v>21</v>
      </c>
      <c r="I33" s="237">
        <f>政府性基金预算!Q17</f>
        <v>280</v>
      </c>
      <c r="J33" s="237">
        <f>政府性基金预算!T17</f>
        <v>0</v>
      </c>
      <c r="K33" s="234">
        <f>政府性基金预算!W17</f>
        <v>0</v>
      </c>
      <c r="L33" s="234">
        <f>I33+K33</f>
        <v>280</v>
      </c>
    </row>
    <row r="34" ht="16.5" customHeight="1" spans="1:12">
      <c r="A34" s="191" t="s">
        <v>22</v>
      </c>
      <c r="B34" s="167">
        <f>政府性基金预算!B9</f>
        <v>0</v>
      </c>
      <c r="C34" s="167">
        <f>政府性基金预算!E9</f>
        <v>0</v>
      </c>
      <c r="D34" s="216">
        <f>政府性基金预算!H9</f>
        <v>0</v>
      </c>
      <c r="E34" s="241">
        <f>政府性基金预算!K9</f>
        <v>0</v>
      </c>
      <c r="F34" s="241">
        <f t="shared" si="6"/>
        <v>0</v>
      </c>
      <c r="G34" s="303"/>
      <c r="H34" s="223" t="s">
        <v>23</v>
      </c>
      <c r="I34" s="237">
        <f>政府性基金预算!Q18</f>
        <v>190</v>
      </c>
      <c r="J34" s="237">
        <f>政府性基金预算!T18</f>
        <v>0</v>
      </c>
      <c r="K34" s="193">
        <f>政府性基金预算!W18</f>
        <v>-190</v>
      </c>
      <c r="L34" s="234">
        <f t="shared" ref="L34:L41" si="7">I34+K34</f>
        <v>0</v>
      </c>
    </row>
    <row r="35" ht="16.5" customHeight="1" spans="1:12">
      <c r="A35" s="191" t="s">
        <v>24</v>
      </c>
      <c r="B35" s="167">
        <f>政府性基金预算!B10</f>
        <v>2726</v>
      </c>
      <c r="C35" s="167">
        <f>政府性基金预算!E10</f>
        <v>3000</v>
      </c>
      <c r="D35" s="216">
        <f>政府性基金预算!H10</f>
        <v>2922</v>
      </c>
      <c r="E35" s="241">
        <f>政府性基金预算!K10</f>
        <v>812</v>
      </c>
      <c r="F35" s="241">
        <f t="shared" si="6"/>
        <v>3812</v>
      </c>
      <c r="G35" s="303">
        <f>(F35-B35)/B35*100</f>
        <v>39.8385913426266</v>
      </c>
      <c r="H35" s="223" t="s">
        <v>25</v>
      </c>
      <c r="I35" s="237">
        <f>政府性基金预算!Q19</f>
        <v>3487.86</v>
      </c>
      <c r="J35" s="237">
        <f>政府性基金预算!T19</f>
        <v>1512</v>
      </c>
      <c r="K35" s="234">
        <f>政府性基金预算!W19</f>
        <v>0</v>
      </c>
      <c r="L35" s="234">
        <f t="shared" si="7"/>
        <v>3487.86</v>
      </c>
    </row>
    <row r="36" ht="16.5" customHeight="1" spans="1:12">
      <c r="A36" s="191" t="s">
        <v>26</v>
      </c>
      <c r="B36" s="167">
        <f>政府性基金预算!B11</f>
        <v>0</v>
      </c>
      <c r="C36" s="167">
        <f>政府性基金预算!E11</f>
        <v>0</v>
      </c>
      <c r="D36" s="216">
        <f>政府性基金预算!H11</f>
        <v>0</v>
      </c>
      <c r="E36" s="241">
        <f>政府性基金预算!K11</f>
        <v>0</v>
      </c>
      <c r="F36" s="241">
        <f t="shared" si="6"/>
        <v>0</v>
      </c>
      <c r="G36" s="303"/>
      <c r="H36" s="223" t="s">
        <v>27</v>
      </c>
      <c r="I36" s="237">
        <f>政府性基金预算!Q20</f>
        <v>11876.07</v>
      </c>
      <c r="J36" s="237">
        <f>政府性基金预算!T20</f>
        <v>29765</v>
      </c>
      <c r="K36" s="234">
        <f>政府性基金预算!W20</f>
        <v>34037</v>
      </c>
      <c r="L36" s="234">
        <f t="shared" si="7"/>
        <v>45913.07</v>
      </c>
    </row>
    <row r="37" ht="16.5" customHeight="1" spans="1:12">
      <c r="A37" s="191" t="s">
        <v>28</v>
      </c>
      <c r="B37" s="167">
        <f>政府性基金预算!B12</f>
        <v>0</v>
      </c>
      <c r="C37" s="167">
        <f>政府性基金预算!E12</f>
        <v>0</v>
      </c>
      <c r="D37" s="216">
        <f>政府性基金预算!H12</f>
        <v>0</v>
      </c>
      <c r="E37" s="241">
        <f>政府性基金预算!K12</f>
        <v>0</v>
      </c>
      <c r="F37" s="241">
        <f t="shared" si="6"/>
        <v>0</v>
      </c>
      <c r="G37" s="303"/>
      <c r="H37" s="223" t="s">
        <v>29</v>
      </c>
      <c r="I37" s="237">
        <f>政府性基金预算!Q21</f>
        <v>465</v>
      </c>
      <c r="J37" s="237">
        <f>政府性基金预算!T21</f>
        <v>465</v>
      </c>
      <c r="K37" s="234">
        <f>政府性基金预算!W21</f>
        <v>0</v>
      </c>
      <c r="L37" s="234">
        <f t="shared" si="7"/>
        <v>465</v>
      </c>
    </row>
    <row r="38" ht="16.5" customHeight="1" spans="1:12">
      <c r="A38" s="191" t="s">
        <v>30</v>
      </c>
      <c r="B38" s="167">
        <f>政府性基金预算!B13</f>
        <v>28706</v>
      </c>
      <c r="C38" s="167">
        <f>政府性基金预算!E13</f>
        <v>61933</v>
      </c>
      <c r="D38" s="216">
        <f>政府性基金预算!H13</f>
        <v>20517</v>
      </c>
      <c r="E38" s="241">
        <f>政府性基金预算!K13</f>
        <v>-3776</v>
      </c>
      <c r="F38" s="241">
        <f t="shared" si="6"/>
        <v>58157</v>
      </c>
      <c r="G38" s="303">
        <f t="shared" ref="G38:G45" si="8">(F38-B38)/B38*100</f>
        <v>102.595276248868</v>
      </c>
      <c r="H38" s="223" t="s">
        <v>31</v>
      </c>
      <c r="I38" s="237">
        <f>政府性基金预算!Q22</f>
        <v>0</v>
      </c>
      <c r="J38" s="237">
        <f>政府性基金预算!T22</f>
        <v>9666</v>
      </c>
      <c r="K38" s="234">
        <f>政府性基金预算!W22</f>
        <v>9666</v>
      </c>
      <c r="L38" s="234">
        <f t="shared" si="7"/>
        <v>9666</v>
      </c>
    </row>
    <row r="39" ht="15" customHeight="1" spans="1:12">
      <c r="A39" s="369" t="s">
        <v>32</v>
      </c>
      <c r="B39" s="241">
        <f>B40+B41+B42+B43+B44</f>
        <v>1555</v>
      </c>
      <c r="C39" s="241">
        <f>C40+C41+C42+C43+C44</f>
        <v>4978</v>
      </c>
      <c r="D39" s="241">
        <f>D40+D41+D42+D43+D44</f>
        <v>1375</v>
      </c>
      <c r="E39" s="241">
        <f>E40+E41+E42+E43+E44</f>
        <v>0</v>
      </c>
      <c r="F39" s="241">
        <f>F40+F41+F42+F43+F44</f>
        <v>4978</v>
      </c>
      <c r="G39" s="303">
        <f t="shared" si="8"/>
        <v>220.128617363344</v>
      </c>
      <c r="H39" s="191" t="s">
        <v>33</v>
      </c>
      <c r="I39" s="237">
        <f>政府性基金预算!Q23</f>
        <v>53648.32</v>
      </c>
      <c r="J39" s="237">
        <f>政府性基金预算!T23</f>
        <v>25500</v>
      </c>
      <c r="K39" s="234">
        <f>政府性基金预算!W23</f>
        <v>30722</v>
      </c>
      <c r="L39" s="234">
        <f t="shared" si="7"/>
        <v>84370.32</v>
      </c>
    </row>
    <row r="40" ht="15" customHeight="1" spans="1:12">
      <c r="A40" s="191" t="s">
        <v>34</v>
      </c>
      <c r="B40" s="167">
        <f>国有资本经营预算!B7</f>
        <v>1555</v>
      </c>
      <c r="C40" s="167">
        <f>国有资本经营预算!E7</f>
        <v>2000</v>
      </c>
      <c r="D40" s="167">
        <f>国有资本经营预算!H7</f>
        <v>29</v>
      </c>
      <c r="E40" s="241">
        <f>国有资本经营预算!K7</f>
        <v>0</v>
      </c>
      <c r="F40" s="241">
        <f>C40+E40</f>
        <v>2000</v>
      </c>
      <c r="G40" s="303">
        <f t="shared" si="8"/>
        <v>28.6173633440514</v>
      </c>
      <c r="H40" s="223" t="s">
        <v>35</v>
      </c>
      <c r="I40" s="216">
        <f>政府性基金预算!Q28</f>
        <v>61557</v>
      </c>
      <c r="J40" s="216">
        <f>政府性基金预算!T28</f>
        <v>15134</v>
      </c>
      <c r="K40" s="212">
        <f>政府性基金预算!W28</f>
        <v>-2771</v>
      </c>
      <c r="L40" s="234">
        <f t="shared" si="7"/>
        <v>58786</v>
      </c>
    </row>
    <row r="41" ht="15" customHeight="1" spans="1:12">
      <c r="A41" s="191" t="s">
        <v>36</v>
      </c>
      <c r="B41" s="167">
        <f>国有资本经营预算!B8</f>
        <v>0</v>
      </c>
      <c r="C41" s="167">
        <f>国有资本经营预算!E8</f>
        <v>0</v>
      </c>
      <c r="D41" s="167">
        <f>国有资本经营预算!H8</f>
        <v>0</v>
      </c>
      <c r="E41" s="241">
        <f>国有资本经营预算!K8</f>
        <v>0</v>
      </c>
      <c r="F41" s="241">
        <f>C41+E41</f>
        <v>0</v>
      </c>
      <c r="G41" s="303"/>
      <c r="H41" s="129" t="s">
        <v>37</v>
      </c>
      <c r="I41" s="216">
        <f>政府性基金预算!Q29</f>
        <v>380</v>
      </c>
      <c r="J41" s="216">
        <f>政府性基金预算!T29</f>
        <v>0</v>
      </c>
      <c r="K41" s="212">
        <f>政府性基金预算!W29</f>
        <v>106</v>
      </c>
      <c r="L41" s="234">
        <f t="shared" si="7"/>
        <v>486</v>
      </c>
    </row>
    <row r="42" ht="15" customHeight="1" spans="1:12">
      <c r="A42" s="191" t="s">
        <v>38</v>
      </c>
      <c r="B42" s="167">
        <f>国有资本经营预算!B9</f>
        <v>0</v>
      </c>
      <c r="C42" s="167">
        <f>国有资本经营预算!E9</f>
        <v>2976</v>
      </c>
      <c r="D42" s="167">
        <f>国有资本经营预算!H9</f>
        <v>1344</v>
      </c>
      <c r="E42" s="241">
        <f>国有资本经营预算!K9</f>
        <v>0</v>
      </c>
      <c r="F42" s="241">
        <f>C42+E42</f>
        <v>2976</v>
      </c>
      <c r="G42" s="303"/>
      <c r="H42" s="377" t="s">
        <v>39</v>
      </c>
      <c r="I42" s="212">
        <f>I43+I44</f>
        <v>1400</v>
      </c>
      <c r="J42" s="212">
        <f>J43+J44</f>
        <v>0</v>
      </c>
      <c r="K42" s="212">
        <f>K43+K44</f>
        <v>16</v>
      </c>
      <c r="L42" s="212">
        <f>L43+L44</f>
        <v>1416</v>
      </c>
    </row>
    <row r="43" ht="16.5" customHeight="1" spans="1:12">
      <c r="A43" s="191" t="s">
        <v>40</v>
      </c>
      <c r="B43" s="167">
        <f>国有资本经营预算!B10</f>
        <v>0</v>
      </c>
      <c r="C43" s="167">
        <f>国有资本经营预算!E10</f>
        <v>0</v>
      </c>
      <c r="D43" s="167">
        <f>国有资本经营预算!H10</f>
        <v>0</v>
      </c>
      <c r="E43" s="241">
        <f>国有资本经营预算!K10</f>
        <v>0</v>
      </c>
      <c r="F43" s="241">
        <f>C43+E43</f>
        <v>0</v>
      </c>
      <c r="G43" s="303"/>
      <c r="H43" s="191" t="s">
        <v>41</v>
      </c>
      <c r="I43" s="237">
        <f>国有资本经营预算!P7</f>
        <v>0</v>
      </c>
      <c r="J43" s="237">
        <f>国有资本经营预算!S7</f>
        <v>0</v>
      </c>
      <c r="K43" s="212">
        <f>国有资本经营预算!V7</f>
        <v>0</v>
      </c>
      <c r="L43" s="212">
        <f>+I43+K43</f>
        <v>0</v>
      </c>
    </row>
    <row r="44" ht="15" customHeight="1" spans="1:13">
      <c r="A44" s="191" t="s">
        <v>42</v>
      </c>
      <c r="B44" s="167">
        <f>国有资本经营预算!B11</f>
        <v>0</v>
      </c>
      <c r="C44" s="167">
        <f>国有资本经营预算!E11</f>
        <v>2</v>
      </c>
      <c r="D44" s="167">
        <f>国有资本经营预算!H11</f>
        <v>2</v>
      </c>
      <c r="E44" s="241">
        <f>国有资本经营预算!K11</f>
        <v>0</v>
      </c>
      <c r="F44" s="241">
        <f>C44+E44</f>
        <v>2</v>
      </c>
      <c r="G44" s="303"/>
      <c r="H44" s="191" t="s">
        <v>43</v>
      </c>
      <c r="I44" s="237">
        <f>国有资本经营预算!P9</f>
        <v>1400</v>
      </c>
      <c r="J44" s="237">
        <f>国有资本经营预算!S9</f>
        <v>0</v>
      </c>
      <c r="K44" s="212">
        <f>国有资本经营预算!V9</f>
        <v>16</v>
      </c>
      <c r="L44" s="212">
        <f>+I44+K44</f>
        <v>1416</v>
      </c>
      <c r="M44" s="178"/>
    </row>
    <row r="45" s="178" customFormat="1" spans="1:12">
      <c r="A45" s="197" t="s">
        <v>44</v>
      </c>
      <c r="B45" s="368">
        <f>B31+B6+B39</f>
        <v>522886</v>
      </c>
      <c r="C45" s="368">
        <f>C31+C6+C39</f>
        <v>731114</v>
      </c>
      <c r="D45" s="368">
        <f>D31+D6+D39</f>
        <v>194138</v>
      </c>
      <c r="E45" s="241">
        <f>E31+E6+E39</f>
        <v>-45589.0563279</v>
      </c>
      <c r="F45" s="368">
        <f>F31+F6+F39</f>
        <v>685524.9436721</v>
      </c>
      <c r="G45" s="303">
        <f t="shared" si="8"/>
        <v>31.104092225093</v>
      </c>
      <c r="H45" s="197" t="s">
        <v>45</v>
      </c>
      <c r="I45" s="246">
        <f>I6+I31+I42</f>
        <v>1514594.96</v>
      </c>
      <c r="J45" s="246">
        <f>J6+J31+J42</f>
        <v>766176</v>
      </c>
      <c r="K45" s="246">
        <f>K6+K31+K42</f>
        <v>49129.785988</v>
      </c>
      <c r="L45" s="246">
        <f>L6+L31+L42</f>
        <v>1563724.745988</v>
      </c>
    </row>
    <row r="46" s="178" customFormat="1" spans="1:13">
      <c r="A46" s="370" t="str">
        <f>一般公共预算!A35</f>
        <v>转移性收入合计</v>
      </c>
      <c r="B46" s="368">
        <f>B47+B104+B105+B106+B107+B111</f>
        <v>1425300</v>
      </c>
      <c r="C46" s="368">
        <f>C47+C104+C105+C106+C107+C111</f>
        <v>1042882.514</v>
      </c>
      <c r="D46" s="368">
        <f>D47+D104+D105+D106+D107+D111</f>
        <v>0</v>
      </c>
      <c r="E46" s="368">
        <f>E47+E104+E105+E106+E107+E111</f>
        <v>315340.316</v>
      </c>
      <c r="F46" s="368">
        <f>F47+F104+F105+F106+F107+F111</f>
        <v>1358222.83</v>
      </c>
      <c r="G46" s="378"/>
      <c r="H46" s="370" t="str">
        <f>一般公共预算!P35</f>
        <v>转移性支出合计</v>
      </c>
      <c r="I46" s="320">
        <f>I47+I64+I65+I66+I88+I111</f>
        <v>48835</v>
      </c>
      <c r="J46" s="320">
        <f>J47+J64+J65+J66+J88+J111</f>
        <v>0</v>
      </c>
      <c r="K46" s="320">
        <f>K47+K64+K65+K66+K88+K111</f>
        <v>11413</v>
      </c>
      <c r="L46" s="320">
        <f>L47+L64+L65+L66+L88+L111</f>
        <v>60248</v>
      </c>
      <c r="M46" s="151"/>
    </row>
    <row r="47" spans="1:15">
      <c r="A47" s="371" t="str">
        <f>一般公共预算!A36</f>
        <v>  上级补助收入</v>
      </c>
      <c r="B47" s="368">
        <f>B48+B55+B80+B102+B103</f>
        <v>795341</v>
      </c>
      <c r="C47" s="368">
        <f>C48+C55+C80+C102+C103</f>
        <v>641900.014</v>
      </c>
      <c r="D47" s="368">
        <f>D48+D55+D80+D102+D103</f>
        <v>0</v>
      </c>
      <c r="E47" s="241">
        <f>E48+E55+E80+E102+E103</f>
        <v>45281.136</v>
      </c>
      <c r="F47" s="241">
        <f>F48+F55+F80+F102+F103</f>
        <v>687181.15</v>
      </c>
      <c r="G47" s="378"/>
      <c r="H47" s="371" t="str">
        <f>一般公共预算!P36</f>
        <v>    一般性转移支付</v>
      </c>
      <c r="I47" s="320">
        <f>I48+I50+I59</f>
        <v>24430</v>
      </c>
      <c r="J47" s="320"/>
      <c r="K47" s="320">
        <f>K48+K50+K59</f>
        <v>10065</v>
      </c>
      <c r="L47" s="320">
        <f t="shared" ref="L47:L51" si="9">I47+K47</f>
        <v>34495</v>
      </c>
      <c r="O47" s="269"/>
    </row>
    <row r="48" spans="1:12">
      <c r="A48" s="371" t="str">
        <f>一般公共预算!A37</f>
        <v>    返还性收入</v>
      </c>
      <c r="B48" s="368">
        <f>SUM(B49:B54)</f>
        <v>35797</v>
      </c>
      <c r="C48" s="368">
        <f>SUM(C49:C54)</f>
        <v>35797</v>
      </c>
      <c r="D48" s="368"/>
      <c r="E48" s="241">
        <f>SUM(E49:E54)</f>
        <v>0</v>
      </c>
      <c r="F48" s="241">
        <f t="shared" ref="F48:F61" si="10">C48+E48</f>
        <v>35797</v>
      </c>
      <c r="G48" s="378"/>
      <c r="H48" s="371" t="str">
        <f>一般公共预算!P37</f>
        <v>        体制补助支出</v>
      </c>
      <c r="I48" s="320">
        <f>I49</f>
        <v>3377</v>
      </c>
      <c r="J48" s="320"/>
      <c r="K48" s="320">
        <f>K49</f>
        <v>5200</v>
      </c>
      <c r="L48" s="320">
        <f t="shared" si="9"/>
        <v>8577</v>
      </c>
    </row>
    <row r="49" spans="1:12">
      <c r="A49" s="372" t="str">
        <f>一般公共预算!A38</f>
        <v>      所得税基数返还收入</v>
      </c>
      <c r="B49" s="373">
        <f>一般公共预算!B38</f>
        <v>5503</v>
      </c>
      <c r="C49" s="373">
        <f>一般公共预算!E38</f>
        <v>5503</v>
      </c>
      <c r="D49" s="373"/>
      <c r="E49" s="241">
        <f>一般公共预算!K38</f>
        <v>0</v>
      </c>
      <c r="F49" s="241">
        <f t="shared" si="10"/>
        <v>5503</v>
      </c>
      <c r="G49" s="378"/>
      <c r="H49" s="372" t="str">
        <f>一般公共预算!P38</f>
        <v>            体制改革补助（市与城区）</v>
      </c>
      <c r="I49" s="379">
        <f>一般公共预算!Q38</f>
        <v>3377</v>
      </c>
      <c r="J49" s="320"/>
      <c r="K49" s="320">
        <f>一般公共预算!W38</f>
        <v>5200</v>
      </c>
      <c r="L49" s="320">
        <f t="shared" si="9"/>
        <v>8577</v>
      </c>
    </row>
    <row r="50" spans="1:12">
      <c r="A50" s="372" t="str">
        <f>一般公共预算!A39</f>
        <v>      成品油税费改革税收返还收入</v>
      </c>
      <c r="B50" s="259">
        <f>一般公共预算!B39</f>
        <v>5450</v>
      </c>
      <c r="C50" s="259">
        <f>一般公共预算!E39</f>
        <v>5450</v>
      </c>
      <c r="D50" s="368"/>
      <c r="E50" s="241">
        <f>一般公共预算!K39</f>
        <v>0</v>
      </c>
      <c r="F50" s="241">
        <f t="shared" si="10"/>
        <v>5450</v>
      </c>
      <c r="G50" s="378"/>
      <c r="H50" s="371" t="str">
        <f>一般公共预算!P39</f>
        <v>        结算补助支出</v>
      </c>
      <c r="I50" s="320">
        <f>SUM(I51:I58)</f>
        <v>13403</v>
      </c>
      <c r="J50" s="320">
        <f>SUM(J51:J58)</f>
        <v>0</v>
      </c>
      <c r="K50" s="320">
        <f>SUM(K51:K58)</f>
        <v>3365</v>
      </c>
      <c r="L50" s="320">
        <f t="shared" si="9"/>
        <v>16768</v>
      </c>
    </row>
    <row r="51" spans="1:12">
      <c r="A51" s="372" t="str">
        <f>一般公共预算!A40</f>
        <v>      增值税税收返还收入</v>
      </c>
      <c r="B51" s="373">
        <f>一般公共预算!B40</f>
        <v>16219</v>
      </c>
      <c r="C51" s="373">
        <f>一般公共预算!E40</f>
        <v>16219</v>
      </c>
      <c r="D51" s="368"/>
      <c r="E51" s="241">
        <f>一般公共预算!K40</f>
        <v>0</v>
      </c>
      <c r="F51" s="241">
        <f t="shared" si="10"/>
        <v>16219</v>
      </c>
      <c r="G51" s="378"/>
      <c r="H51" s="310" t="s">
        <v>46</v>
      </c>
      <c r="I51" s="379">
        <f>一般公共预算!Q40</f>
        <v>3697</v>
      </c>
      <c r="J51" s="379">
        <f>一般公共预算!T40</f>
        <v>0</v>
      </c>
      <c r="K51" s="379">
        <f>一般公共预算!W40</f>
        <v>0</v>
      </c>
      <c r="L51" s="320">
        <f t="shared" si="9"/>
        <v>3697</v>
      </c>
    </row>
    <row r="52" spans="1:12">
      <c r="A52" s="372" t="str">
        <f>一般公共预算!A41</f>
        <v>      消费税税收返还收入</v>
      </c>
      <c r="B52" s="373">
        <f>一般公共预算!B41</f>
        <v>3371</v>
      </c>
      <c r="C52" s="373">
        <f>一般公共预算!E41</f>
        <v>3371</v>
      </c>
      <c r="D52" s="368"/>
      <c r="E52" s="241">
        <f>一般公共预算!K41</f>
        <v>0</v>
      </c>
      <c r="F52" s="241">
        <f t="shared" si="10"/>
        <v>3371</v>
      </c>
      <c r="G52" s="378"/>
      <c r="H52" s="310" t="s">
        <v>47</v>
      </c>
      <c r="I52" s="379">
        <f>一般公共预算!Q41</f>
        <v>1500</v>
      </c>
      <c r="J52" s="379">
        <f>一般公共预算!T41</f>
        <v>0</v>
      </c>
      <c r="K52" s="379">
        <f>一般公共预算!W41</f>
        <v>0</v>
      </c>
      <c r="L52" s="320">
        <f t="shared" ref="L52:L64" si="11">I52+K52</f>
        <v>1500</v>
      </c>
    </row>
    <row r="53" spans="1:12">
      <c r="A53" s="372" t="str">
        <f>一般公共预算!A42</f>
        <v>      增值税“五五分享”税收返还收入</v>
      </c>
      <c r="B53" s="259">
        <f>一般公共预算!B42</f>
        <v>-5064</v>
      </c>
      <c r="C53" s="259">
        <f>一般公共预算!E42</f>
        <v>-5064</v>
      </c>
      <c r="D53" s="368"/>
      <c r="E53" s="241">
        <f>一般公共预算!K42</f>
        <v>0</v>
      </c>
      <c r="F53" s="241">
        <f t="shared" si="10"/>
        <v>-5064</v>
      </c>
      <c r="G53" s="378"/>
      <c r="H53" s="310" t="s">
        <v>48</v>
      </c>
      <c r="I53" s="379">
        <f>一般公共预算!Q42</f>
        <v>2666</v>
      </c>
      <c r="J53" s="379">
        <f>一般公共预算!T42</f>
        <v>0</v>
      </c>
      <c r="K53" s="379">
        <f>一般公共预算!W42</f>
        <v>0</v>
      </c>
      <c r="L53" s="320">
        <f t="shared" si="11"/>
        <v>2666</v>
      </c>
    </row>
    <row r="54" spans="1:12">
      <c r="A54" s="372" t="str">
        <f>一般公共预算!A43</f>
        <v>      其他返还性收入</v>
      </c>
      <c r="B54" s="373">
        <f>一般公共预算!B43</f>
        <v>10318</v>
      </c>
      <c r="C54" s="373">
        <f>一般公共预算!E43</f>
        <v>10318</v>
      </c>
      <c r="D54" s="368"/>
      <c r="E54" s="241">
        <f>一般公共预算!K43</f>
        <v>0</v>
      </c>
      <c r="F54" s="241">
        <f t="shared" si="10"/>
        <v>10318</v>
      </c>
      <c r="G54" s="378"/>
      <c r="H54" s="310" t="s">
        <v>49</v>
      </c>
      <c r="I54" s="379">
        <f>一般公共预算!Q43</f>
        <v>179</v>
      </c>
      <c r="J54" s="379">
        <f>一般公共预算!T43</f>
        <v>0</v>
      </c>
      <c r="K54" s="379">
        <f>一般公共预算!W43</f>
        <v>0</v>
      </c>
      <c r="L54" s="320">
        <f t="shared" si="11"/>
        <v>179</v>
      </c>
    </row>
    <row r="55" spans="1:12">
      <c r="A55" s="371" t="str">
        <f>一般公共预算!A44</f>
        <v>    一般性转移支付收入</v>
      </c>
      <c r="B55" s="368">
        <f>B56+B61+B62+B63+B64+B65+B66+B67+B68+B69+B70+B71+B72+B73+B74+B75+B76+B77+B78+B79</f>
        <v>554047</v>
      </c>
      <c r="C55" s="368">
        <f>C56+C61+C62+C63+C64+C65+C66+C67+C68+C69+C70+C71+C72+C73+C74+C75+C76+C77+C78+C79</f>
        <v>482612.63</v>
      </c>
      <c r="D55" s="368">
        <f>D56+D61+D62+D63+D64+D65+D66+D67+D68+D69+D70+D71+D72+D73+D74+D75+D76+D77+D78+D79</f>
        <v>0</v>
      </c>
      <c r="E55" s="241">
        <f>E56+E61+E62+E63+E64+E65+E66+E67+E68+E69+E70+E71+E72+E73+E74+E75+E76+E77+E78+E79</f>
        <v>-987.63</v>
      </c>
      <c r="F55" s="241">
        <f>F56+F61+F62+F63+F64+F65+F66+F67+F68+F69+F70+F71+F72+F73+F74+F75+F76+F77+F78+F79</f>
        <v>481625</v>
      </c>
      <c r="G55" s="378"/>
      <c r="H55" s="223" t="s">
        <v>50</v>
      </c>
      <c r="I55" s="379">
        <f>一般公共预算!Q44</f>
        <v>686</v>
      </c>
      <c r="J55" s="379">
        <f>一般公共预算!T44</f>
        <v>0</v>
      </c>
      <c r="K55" s="379">
        <f>一般公共预算!W44</f>
        <v>0</v>
      </c>
      <c r="L55" s="320">
        <f t="shared" si="11"/>
        <v>686</v>
      </c>
    </row>
    <row r="56" spans="1:12">
      <c r="A56" s="372" t="str">
        <f>一般公共预算!A45</f>
        <v>       体制补助收入</v>
      </c>
      <c r="B56" s="292">
        <f>一般公共预算!B45</f>
        <v>7490</v>
      </c>
      <c r="C56" s="292">
        <f>一般公共预算!E45</f>
        <v>7490</v>
      </c>
      <c r="D56" s="292">
        <f>一般公共预算!H45</f>
        <v>0</v>
      </c>
      <c r="E56" s="292">
        <f>一般公共预算!K45</f>
        <v>1427</v>
      </c>
      <c r="F56" s="241">
        <f t="shared" si="10"/>
        <v>8917</v>
      </c>
      <c r="G56" s="378"/>
      <c r="H56" s="223" t="s">
        <v>51</v>
      </c>
      <c r="I56" s="379">
        <f>一般公共预算!Q45</f>
        <v>4675</v>
      </c>
      <c r="J56" s="379">
        <f>一般公共预算!T45</f>
        <v>0</v>
      </c>
      <c r="K56" s="379">
        <f>一般公共预算!W45</f>
        <v>0</v>
      </c>
      <c r="L56" s="320">
        <f t="shared" si="11"/>
        <v>4675</v>
      </c>
    </row>
    <row r="57" spans="1:12">
      <c r="A57" s="372" t="str">
        <f>一般公共预算!A46</f>
        <v>          工商部门下划补助收入</v>
      </c>
      <c r="B57" s="292">
        <f>一般公共预算!B46</f>
        <v>4597</v>
      </c>
      <c r="C57" s="292">
        <f>一般公共预算!E46</f>
        <v>4597</v>
      </c>
      <c r="D57" s="292">
        <f>一般公共预算!H46</f>
        <v>0</v>
      </c>
      <c r="E57" s="292">
        <f>一般公共预算!K46</f>
        <v>1427</v>
      </c>
      <c r="F57" s="241">
        <f t="shared" si="10"/>
        <v>6024</v>
      </c>
      <c r="G57" s="378"/>
      <c r="H57" s="310" t="s">
        <v>52</v>
      </c>
      <c r="I57" s="379">
        <f>一般公共预算!Q46</f>
        <v>0</v>
      </c>
      <c r="J57" s="379">
        <f>一般公共预算!T46</f>
        <v>0</v>
      </c>
      <c r="K57" s="379">
        <f>一般公共预算!W46</f>
        <v>3069</v>
      </c>
      <c r="L57" s="320">
        <f t="shared" si="11"/>
        <v>3069</v>
      </c>
    </row>
    <row r="58" spans="1:12">
      <c r="A58" s="372" t="str">
        <f>一般公共预算!A47</f>
        <v>          质监部门下划补助收入</v>
      </c>
      <c r="B58" s="292">
        <f>一般公共预算!B47</f>
        <v>642</v>
      </c>
      <c r="C58" s="292">
        <f>一般公共预算!E47</f>
        <v>642</v>
      </c>
      <c r="D58" s="292">
        <f>一般公共预算!H47</f>
        <v>0</v>
      </c>
      <c r="E58" s="292">
        <f>一般公共预算!K47</f>
        <v>0</v>
      </c>
      <c r="F58" s="241">
        <f t="shared" si="10"/>
        <v>642</v>
      </c>
      <c r="G58" s="378"/>
      <c r="H58" s="310" t="s">
        <v>53</v>
      </c>
      <c r="I58" s="379">
        <f>一般公共预算!Q47</f>
        <v>0</v>
      </c>
      <c r="J58" s="379">
        <f>一般公共预算!T47</f>
        <v>0</v>
      </c>
      <c r="K58" s="379">
        <f>一般公共预算!W47</f>
        <v>296</v>
      </c>
      <c r="L58" s="320">
        <f t="shared" si="11"/>
        <v>296</v>
      </c>
    </row>
    <row r="59" spans="1:12">
      <c r="A59" s="372" t="str">
        <f>一般公共预算!A48</f>
        <v>          交通部门下划补助收入</v>
      </c>
      <c r="B59" s="292">
        <f>一般公共预算!B48</f>
        <v>1176</v>
      </c>
      <c r="C59" s="292">
        <f>一般公共预算!E48</f>
        <v>1176</v>
      </c>
      <c r="D59" s="292">
        <f>一般公共预算!H48</f>
        <v>0</v>
      </c>
      <c r="E59" s="292">
        <f>一般公共预算!K48</f>
        <v>0</v>
      </c>
      <c r="F59" s="241">
        <f t="shared" si="10"/>
        <v>1176</v>
      </c>
      <c r="G59" s="378"/>
      <c r="H59" s="371" t="str">
        <f>一般公共预算!P48</f>
        <v>        其他一般性转移支付支出</v>
      </c>
      <c r="I59" s="320">
        <f>SUM(I60:I63)</f>
        <v>7650</v>
      </c>
      <c r="J59" s="320">
        <f>SUM(J60:J63)</f>
        <v>0</v>
      </c>
      <c r="K59" s="320">
        <f>SUM(K60:K63)</f>
        <v>1500</v>
      </c>
      <c r="L59" s="320">
        <f t="shared" si="11"/>
        <v>9150</v>
      </c>
    </row>
    <row r="60" ht="16.5" customHeight="1" spans="1:12">
      <c r="A60" s="372" t="str">
        <f>一般公共预算!A49</f>
        <v>          食药监局7个食药检验所下划补助收入</v>
      </c>
      <c r="B60" s="292">
        <f>一般公共预算!B49</f>
        <v>1075</v>
      </c>
      <c r="C60" s="292">
        <f>一般公共预算!E49</f>
        <v>1075</v>
      </c>
      <c r="D60" s="292">
        <f>一般公共预算!H49</f>
        <v>0</v>
      </c>
      <c r="E60" s="292">
        <f>一般公共预算!K49</f>
        <v>0</v>
      </c>
      <c r="F60" s="241">
        <f t="shared" si="10"/>
        <v>1075</v>
      </c>
      <c r="G60" s="378"/>
      <c r="H60" s="310" t="s">
        <v>54</v>
      </c>
      <c r="I60" s="379">
        <f>一般公共预算!Q49</f>
        <v>7300</v>
      </c>
      <c r="K60" s="160">
        <f>一般公共预算!W49</f>
        <v>0</v>
      </c>
      <c r="L60" s="320">
        <f t="shared" si="11"/>
        <v>7300</v>
      </c>
    </row>
    <row r="61" spans="1:12">
      <c r="A61" s="291" t="s">
        <v>55</v>
      </c>
      <c r="B61" s="292">
        <f>一般公共预算!B50</f>
        <v>25333</v>
      </c>
      <c r="C61" s="292">
        <f>一般公共预算!E50</f>
        <v>23725</v>
      </c>
      <c r="D61" s="292">
        <f>一般公共预算!H50</f>
        <v>0</v>
      </c>
      <c r="E61" s="292">
        <f>一般公共预算!K50</f>
        <v>3725</v>
      </c>
      <c r="F61" s="241">
        <f t="shared" si="10"/>
        <v>27450</v>
      </c>
      <c r="G61" s="378"/>
      <c r="H61" s="311" t="s">
        <v>56</v>
      </c>
      <c r="I61" s="379">
        <f>一般公共预算!Q50</f>
        <v>350</v>
      </c>
      <c r="J61" s="380"/>
      <c r="K61" s="160">
        <f>一般公共预算!W50</f>
        <v>0</v>
      </c>
      <c r="L61" s="320">
        <f t="shared" si="11"/>
        <v>350</v>
      </c>
    </row>
    <row r="62" ht="18" customHeight="1" spans="1:12">
      <c r="A62" s="291" t="s">
        <v>57</v>
      </c>
      <c r="B62" s="292">
        <f>一般公共预算!B51</f>
        <v>0</v>
      </c>
      <c r="C62" s="292">
        <f>一般公共预算!E51</f>
        <v>0</v>
      </c>
      <c r="D62" s="292">
        <f>一般公共预算!H52</f>
        <v>0</v>
      </c>
      <c r="E62" s="292">
        <f>一般公共预算!K51</f>
        <v>0</v>
      </c>
      <c r="F62" s="241">
        <f t="shared" ref="F62:F79" si="12">C62+E62</f>
        <v>0</v>
      </c>
      <c r="G62" s="378"/>
      <c r="H62" s="310" t="s">
        <v>58</v>
      </c>
      <c r="I62" s="379">
        <f>一般公共预算!Q51</f>
        <v>0</v>
      </c>
      <c r="J62" s="380">
        <f>一般公共预算!T50</f>
        <v>0</v>
      </c>
      <c r="K62" s="160">
        <f>一般公共预算!W51</f>
        <v>0</v>
      </c>
      <c r="L62" s="320">
        <f t="shared" si="11"/>
        <v>0</v>
      </c>
    </row>
    <row r="63" spans="1:12">
      <c r="A63" s="291" t="s">
        <v>59</v>
      </c>
      <c r="B63" s="292">
        <f>一般公共预算!B52</f>
        <v>10089</v>
      </c>
      <c r="C63" s="292">
        <f>一般公共预算!E52</f>
        <v>8397</v>
      </c>
      <c r="D63" s="292">
        <f>一般公共预算!H54</f>
        <v>0</v>
      </c>
      <c r="E63" s="292">
        <f>一般公共预算!K52</f>
        <v>694</v>
      </c>
      <c r="F63" s="241">
        <f t="shared" si="12"/>
        <v>9091</v>
      </c>
      <c r="G63" s="378"/>
      <c r="H63" s="312" t="s">
        <v>60</v>
      </c>
      <c r="I63" s="379">
        <f>一般公共预算!Q52</f>
        <v>0</v>
      </c>
      <c r="J63" s="380">
        <f>一般公共预算!T49</f>
        <v>0</v>
      </c>
      <c r="K63" s="379">
        <f>一般公共预算!W52</f>
        <v>1500</v>
      </c>
      <c r="L63" s="320">
        <f t="shared" si="11"/>
        <v>1500</v>
      </c>
    </row>
    <row r="64" spans="1:12">
      <c r="A64" s="296" t="s">
        <v>61</v>
      </c>
      <c r="B64" s="292">
        <f>一般公共预算!B53</f>
        <v>37</v>
      </c>
      <c r="C64" s="292">
        <f>一般公共预算!E53</f>
        <v>0</v>
      </c>
      <c r="D64" s="292">
        <f>一般公共预算!H55</f>
        <v>0</v>
      </c>
      <c r="E64" s="292">
        <f>一般公共预算!K53</f>
        <v>33</v>
      </c>
      <c r="F64" s="241">
        <f t="shared" si="12"/>
        <v>33</v>
      </c>
      <c r="G64" s="378"/>
      <c r="H64" s="371" t="s">
        <v>62</v>
      </c>
      <c r="I64" s="320">
        <f>政府性基金预算!Q33</f>
        <v>2238</v>
      </c>
      <c r="J64" s="320"/>
      <c r="K64" s="320">
        <f>政府性基金预算!W33</f>
        <v>3557</v>
      </c>
      <c r="L64" s="320">
        <f t="shared" si="11"/>
        <v>5795</v>
      </c>
    </row>
    <row r="65" spans="1:12">
      <c r="A65" s="291" t="s">
        <v>63</v>
      </c>
      <c r="B65" s="292">
        <f>一般公共预算!B54</f>
        <v>12019</v>
      </c>
      <c r="C65" s="292">
        <f>一般公共预算!E54</f>
        <v>8007</v>
      </c>
      <c r="D65" s="292">
        <f>一般公共预算!H56</f>
        <v>0</v>
      </c>
      <c r="E65" s="292">
        <f>一般公共预算!K54</f>
        <v>4474</v>
      </c>
      <c r="F65" s="241">
        <f t="shared" si="12"/>
        <v>12481</v>
      </c>
      <c r="G65" s="378"/>
      <c r="H65" s="371" t="s">
        <v>64</v>
      </c>
      <c r="I65" s="320">
        <f>国有资本经营预算!P22</f>
        <v>0</v>
      </c>
      <c r="J65" s="320">
        <f>国有资本经营预算!S22</f>
        <v>0</v>
      </c>
      <c r="K65" s="320">
        <f>国有资本经营预算!V22</f>
        <v>144</v>
      </c>
      <c r="L65" s="320">
        <f>国有资本经营预算!Y22</f>
        <v>144</v>
      </c>
    </row>
    <row r="66" spans="1:12">
      <c r="A66" s="291" t="s">
        <v>65</v>
      </c>
      <c r="B66" s="292">
        <f>一般公共预算!B55</f>
        <v>13706</v>
      </c>
      <c r="C66" s="292">
        <f>一般公共预算!E55</f>
        <v>21080</v>
      </c>
      <c r="D66" s="292">
        <f>一般公共预算!H57</f>
        <v>0</v>
      </c>
      <c r="E66" s="292">
        <f>一般公共预算!K55</f>
        <v>-7626</v>
      </c>
      <c r="F66" s="241">
        <f t="shared" si="12"/>
        <v>13454</v>
      </c>
      <c r="G66" s="378"/>
      <c r="H66" s="371" t="str">
        <f>一般公共预算!P53</f>
        <v>     专项转移支付</v>
      </c>
      <c r="I66" s="320">
        <f>SUM(I67:I87)</f>
        <v>0</v>
      </c>
      <c r="J66" s="320"/>
      <c r="K66" s="320">
        <f>SUM(K67:K87)</f>
        <v>0</v>
      </c>
      <c r="L66" s="320">
        <f t="shared" ref="L66:L91" si="13">I66+K66</f>
        <v>0</v>
      </c>
    </row>
    <row r="67" spans="1:12">
      <c r="A67" s="291" t="s">
        <v>66</v>
      </c>
      <c r="B67" s="292">
        <f>一般公共预算!B56</f>
        <v>20019</v>
      </c>
      <c r="C67" s="292">
        <f>一般公共预算!E56</f>
        <v>14341</v>
      </c>
      <c r="D67" s="292">
        <f>一般公共预算!H58</f>
        <v>0</v>
      </c>
      <c r="E67" s="292">
        <f>一般公共预算!K56</f>
        <v>5924</v>
      </c>
      <c r="F67" s="241">
        <f t="shared" si="12"/>
        <v>20265</v>
      </c>
      <c r="G67" s="378"/>
      <c r="H67" s="372" t="str">
        <f>一般公共预算!P54</f>
        <v>        一般公共服务</v>
      </c>
      <c r="I67" s="320">
        <f>一般公共预算!Q54</f>
        <v>0</v>
      </c>
      <c r="J67" s="320"/>
      <c r="K67" s="320">
        <f>一般公共预算!W54</f>
        <v>0</v>
      </c>
      <c r="L67" s="320">
        <f t="shared" si="13"/>
        <v>0</v>
      </c>
    </row>
    <row r="68" spans="1:12">
      <c r="A68" s="291" t="s">
        <v>67</v>
      </c>
      <c r="B68" s="292">
        <f>一般公共预算!B57</f>
        <v>1015</v>
      </c>
      <c r="C68" s="292">
        <f>一般公共预算!E57</f>
        <v>0</v>
      </c>
      <c r="D68" s="292">
        <f>一般公共预算!H59</f>
        <v>0</v>
      </c>
      <c r="E68" s="292">
        <f>一般公共预算!K57</f>
        <v>60</v>
      </c>
      <c r="F68" s="241">
        <f t="shared" si="12"/>
        <v>60</v>
      </c>
      <c r="G68" s="378"/>
      <c r="H68" s="372" t="str">
        <f>一般公共预算!P56</f>
        <v>        外交</v>
      </c>
      <c r="I68" s="320">
        <f>一般公共预算!Q56</f>
        <v>0</v>
      </c>
      <c r="J68" s="320"/>
      <c r="K68" s="320">
        <f>一般公共预算!W56</f>
        <v>0</v>
      </c>
      <c r="L68" s="320">
        <f t="shared" si="13"/>
        <v>0</v>
      </c>
    </row>
    <row r="69" spans="1:12">
      <c r="A69" s="291" t="s">
        <v>68</v>
      </c>
      <c r="B69" s="292">
        <f>一般公共预算!B58</f>
        <v>376</v>
      </c>
      <c r="C69" s="292">
        <f>一般公共预算!E58</f>
        <v>1100</v>
      </c>
      <c r="D69" s="292">
        <f>一般公共预算!H60</f>
        <v>0</v>
      </c>
      <c r="E69" s="292">
        <f>一般公共预算!K58</f>
        <v>-696</v>
      </c>
      <c r="F69" s="241">
        <f t="shared" si="12"/>
        <v>404</v>
      </c>
      <c r="G69" s="378"/>
      <c r="H69" s="372" t="str">
        <f>一般公共预算!P57</f>
        <v>        国防</v>
      </c>
      <c r="I69" s="320">
        <f>一般公共预算!Q57</f>
        <v>0</v>
      </c>
      <c r="J69" s="320"/>
      <c r="K69" s="320">
        <f>一般公共预算!W57</f>
        <v>0</v>
      </c>
      <c r="L69" s="320">
        <f t="shared" si="13"/>
        <v>0</v>
      </c>
    </row>
    <row r="70" spans="1:12">
      <c r="A70" s="291" t="s">
        <v>69</v>
      </c>
      <c r="B70" s="292">
        <f>一般公共预算!B59</f>
        <v>18411</v>
      </c>
      <c r="C70" s="292">
        <f>一般公共预算!E59</f>
        <v>15295</v>
      </c>
      <c r="D70" s="292">
        <f>一般公共预算!H61</f>
        <v>0</v>
      </c>
      <c r="E70" s="292">
        <f>一般公共预算!K59</f>
        <v>2340</v>
      </c>
      <c r="F70" s="241">
        <f t="shared" si="12"/>
        <v>17635</v>
      </c>
      <c r="G70" s="378"/>
      <c r="H70" s="372" t="str">
        <f>一般公共预算!P58</f>
        <v>        公共安全</v>
      </c>
      <c r="I70" s="320">
        <f>一般公共预算!Q58</f>
        <v>0</v>
      </c>
      <c r="J70" s="320"/>
      <c r="K70" s="320">
        <f>一般公共预算!W58</f>
        <v>0</v>
      </c>
      <c r="L70" s="320">
        <f t="shared" si="13"/>
        <v>0</v>
      </c>
    </row>
    <row r="71" spans="1:12">
      <c r="A71" s="291" t="s">
        <v>70</v>
      </c>
      <c r="B71" s="292">
        <f>一般公共预算!B60</f>
        <v>347191</v>
      </c>
      <c r="C71" s="292">
        <f>一般公共预算!E60</f>
        <v>371102</v>
      </c>
      <c r="D71" s="292">
        <f>一般公共预算!H63</f>
        <v>0</v>
      </c>
      <c r="E71" s="292">
        <f>一般公共预算!K60</f>
        <v>-8498</v>
      </c>
      <c r="F71" s="241">
        <f t="shared" si="12"/>
        <v>362604</v>
      </c>
      <c r="G71" s="378"/>
      <c r="H71" s="372" t="str">
        <f>一般公共预算!P59</f>
        <v>        教育</v>
      </c>
      <c r="I71" s="320">
        <f>一般公共预算!Q59</f>
        <v>0</v>
      </c>
      <c r="J71" s="320"/>
      <c r="K71" s="320">
        <f>一般公共预算!W59</f>
        <v>0</v>
      </c>
      <c r="L71" s="320">
        <f t="shared" si="13"/>
        <v>0</v>
      </c>
    </row>
    <row r="72" spans="1:12">
      <c r="A72" s="291" t="s">
        <v>71</v>
      </c>
      <c r="B72" s="292">
        <f>一般公共预算!B61</f>
        <v>-148</v>
      </c>
      <c r="C72" s="292">
        <f>一般公共预算!E61</f>
        <v>2632</v>
      </c>
      <c r="D72" s="292">
        <f>一般公共预算!H64</f>
        <v>0</v>
      </c>
      <c r="E72" s="292">
        <f>一般公共预算!K61</f>
        <v>-923</v>
      </c>
      <c r="F72" s="241">
        <f t="shared" si="12"/>
        <v>1709</v>
      </c>
      <c r="G72" s="378"/>
      <c r="H72" s="372" t="str">
        <f>一般公共预算!P60</f>
        <v>        科学技术</v>
      </c>
      <c r="I72" s="320">
        <f>一般公共预算!Q60</f>
        <v>0</v>
      </c>
      <c r="J72" s="320"/>
      <c r="K72" s="320">
        <f>一般公共预算!W60</f>
        <v>0</v>
      </c>
      <c r="L72" s="320">
        <f t="shared" si="13"/>
        <v>0</v>
      </c>
    </row>
    <row r="73" spans="1:12">
      <c r="A73" s="291" t="s">
        <v>72</v>
      </c>
      <c r="B73" s="292">
        <f>一般公共预算!B62</f>
        <v>0</v>
      </c>
      <c r="C73" s="292">
        <f>一般公共预算!E62</f>
        <v>0</v>
      </c>
      <c r="D73" s="292">
        <f>一般公共预算!H65</f>
        <v>0</v>
      </c>
      <c r="E73" s="292">
        <f>一般公共预算!K62</f>
        <v>0</v>
      </c>
      <c r="F73" s="241">
        <f t="shared" si="12"/>
        <v>0</v>
      </c>
      <c r="G73" s="378"/>
      <c r="H73" s="372" t="str">
        <f>一般公共预算!P61</f>
        <v>        文化旅游体育与传媒</v>
      </c>
      <c r="I73" s="320">
        <f>一般公共预算!Q61</f>
        <v>0</v>
      </c>
      <c r="J73" s="320"/>
      <c r="K73" s="320">
        <f>一般公共预算!W61</f>
        <v>0</v>
      </c>
      <c r="L73" s="320">
        <f t="shared" si="13"/>
        <v>0</v>
      </c>
    </row>
    <row r="74" spans="1:12">
      <c r="A74" s="291" t="s">
        <v>73</v>
      </c>
      <c r="B74" s="292">
        <f>一般公共预算!B63</f>
        <v>91195</v>
      </c>
      <c r="C74" s="292">
        <f>一般公共预算!E63</f>
        <v>880</v>
      </c>
      <c r="D74" s="292">
        <f>一般公共预算!H66</f>
        <v>0</v>
      </c>
      <c r="E74" s="292">
        <f>一般公共预算!K63</f>
        <v>29</v>
      </c>
      <c r="F74" s="241">
        <f t="shared" si="12"/>
        <v>909</v>
      </c>
      <c r="G74" s="378"/>
      <c r="H74" s="372" t="str">
        <f>一般公共预算!P62</f>
        <v>        社会保障和就业</v>
      </c>
      <c r="I74" s="320">
        <f>一般公共预算!Q62</f>
        <v>0</v>
      </c>
      <c r="J74" s="320"/>
      <c r="K74" s="320">
        <f>一般公共预算!W62</f>
        <v>0</v>
      </c>
      <c r="L74" s="320">
        <f t="shared" si="13"/>
        <v>0</v>
      </c>
    </row>
    <row r="75" spans="1:12">
      <c r="A75" s="291" t="s">
        <v>74</v>
      </c>
      <c r="B75" s="292">
        <f>一般公共预算!B64</f>
        <v>2525</v>
      </c>
      <c r="C75" s="292">
        <f>一般公共预算!E64</f>
        <v>2365.53</v>
      </c>
      <c r="D75" s="292">
        <f>一般公共预算!H67</f>
        <v>0</v>
      </c>
      <c r="E75" s="292">
        <f>一般公共预算!K64</f>
        <v>58.4699999999998</v>
      </c>
      <c r="F75" s="241">
        <f t="shared" si="12"/>
        <v>2424</v>
      </c>
      <c r="G75" s="378"/>
      <c r="H75" s="372" t="str">
        <f>一般公共预算!P63</f>
        <v>        卫生健康</v>
      </c>
      <c r="I75" s="320">
        <f>一般公共预算!Q63</f>
        <v>0</v>
      </c>
      <c r="J75" s="320"/>
      <c r="K75" s="320">
        <f>一般公共预算!W63</f>
        <v>0</v>
      </c>
      <c r="L75" s="320">
        <f t="shared" si="13"/>
        <v>0</v>
      </c>
    </row>
    <row r="76" spans="1:12">
      <c r="A76" s="291" t="s">
        <v>75</v>
      </c>
      <c r="B76" s="292">
        <f>一般公共预算!B65</f>
        <v>2442</v>
      </c>
      <c r="C76" s="292">
        <f>一般公共预算!E65</f>
        <v>3922</v>
      </c>
      <c r="D76" s="292">
        <f>一般公共预算!H68</f>
        <v>0</v>
      </c>
      <c r="E76" s="292">
        <f>一般公共预算!K65</f>
        <v>-706</v>
      </c>
      <c r="F76" s="241">
        <f t="shared" si="12"/>
        <v>3216</v>
      </c>
      <c r="G76" s="378"/>
      <c r="H76" s="372" t="str">
        <f>一般公共预算!P64</f>
        <v>        节能环保</v>
      </c>
      <c r="I76" s="320">
        <f>一般公共预算!Q64</f>
        <v>0</v>
      </c>
      <c r="J76" s="320"/>
      <c r="K76" s="320">
        <f>一般公共预算!W64</f>
        <v>0</v>
      </c>
      <c r="L76" s="320">
        <f t="shared" si="13"/>
        <v>0</v>
      </c>
    </row>
    <row r="77" spans="1:12">
      <c r="A77" s="291" t="s">
        <v>76</v>
      </c>
      <c r="B77" s="292">
        <f>一般公共预算!B66</f>
        <v>545</v>
      </c>
      <c r="C77" s="292">
        <f>一般公共预算!E66</f>
        <v>814.5</v>
      </c>
      <c r="D77" s="292"/>
      <c r="E77" s="292">
        <f>一般公共预算!K66</f>
        <v>-813.5</v>
      </c>
      <c r="F77" s="241">
        <f t="shared" si="12"/>
        <v>1</v>
      </c>
      <c r="G77" s="378"/>
      <c r="H77" s="372" t="str">
        <f>一般公共预算!P66</f>
        <v>        城乡社区</v>
      </c>
      <c r="I77" s="320">
        <f>一般公共预算!Q66</f>
        <v>0</v>
      </c>
      <c r="J77" s="320"/>
      <c r="K77" s="320">
        <f>一般公共预算!W66</f>
        <v>0</v>
      </c>
      <c r="L77" s="320">
        <f t="shared" si="13"/>
        <v>0</v>
      </c>
    </row>
    <row r="78" spans="1:12">
      <c r="A78" s="291" t="s">
        <v>77</v>
      </c>
      <c r="B78" s="292">
        <f>一般公共预算!B67</f>
        <v>0</v>
      </c>
      <c r="C78" s="292">
        <f>一般公共预算!E67</f>
        <v>0</v>
      </c>
      <c r="D78" s="292"/>
      <c r="E78" s="292">
        <f>一般公共预算!K67</f>
        <v>0</v>
      </c>
      <c r="F78" s="241">
        <f t="shared" si="12"/>
        <v>0</v>
      </c>
      <c r="G78" s="378"/>
      <c r="H78" s="372" t="str">
        <f>一般公共预算!P67</f>
        <v>        农林水</v>
      </c>
      <c r="I78" s="320">
        <f>一般公共预算!Q67</f>
        <v>0</v>
      </c>
      <c r="J78" s="320"/>
      <c r="K78" s="320">
        <f>一般公共预算!W67</f>
        <v>0</v>
      </c>
      <c r="L78" s="320">
        <f t="shared" si="13"/>
        <v>0</v>
      </c>
    </row>
    <row r="79" spans="1:12">
      <c r="A79" s="291" t="s">
        <v>78</v>
      </c>
      <c r="B79" s="292">
        <f>一般公共预算!B68</f>
        <v>1802</v>
      </c>
      <c r="C79" s="292">
        <f>一般公共预算!E68</f>
        <v>1461.6</v>
      </c>
      <c r="D79" s="292"/>
      <c r="E79" s="292">
        <f>一般公共预算!K68</f>
        <v>-489.6</v>
      </c>
      <c r="F79" s="241">
        <f t="shared" si="12"/>
        <v>972</v>
      </c>
      <c r="G79" s="378"/>
      <c r="H79" s="372" t="str">
        <f>一般公共预算!P68</f>
        <v>        交通运输</v>
      </c>
      <c r="I79" s="320">
        <f>一般公共预算!Q68</f>
        <v>0</v>
      </c>
      <c r="J79" s="320"/>
      <c r="K79" s="320">
        <f>一般公共预算!W68</f>
        <v>0</v>
      </c>
      <c r="L79" s="320">
        <f t="shared" si="13"/>
        <v>0</v>
      </c>
    </row>
    <row r="80" spans="1:12">
      <c r="A80" s="371" t="str">
        <f>一般公共预算!A69</f>
        <v>    专项转移支付收入</v>
      </c>
      <c r="B80" s="368">
        <f>SUM(B81:B101)</f>
        <v>140298</v>
      </c>
      <c r="C80" s="368">
        <f>SUM(C81:C101)</f>
        <v>121366.384</v>
      </c>
      <c r="D80" s="368">
        <f>SUM(D81:D101)</f>
        <v>0</v>
      </c>
      <c r="E80" s="241">
        <f>SUM(E81:E101)</f>
        <v>-4596.234</v>
      </c>
      <c r="F80" s="241">
        <f t="shared" ref="F80:F111" si="14">C80+E80</f>
        <v>116770.15</v>
      </c>
      <c r="G80" s="378"/>
      <c r="H80" s="372" t="str">
        <f>一般公共预算!P69</f>
        <v>        资源勘探信息等</v>
      </c>
      <c r="I80" s="320">
        <f>一般公共预算!Q69</f>
        <v>0</v>
      </c>
      <c r="J80" s="320"/>
      <c r="K80" s="320">
        <f>一般公共预算!W69</f>
        <v>0</v>
      </c>
      <c r="L80" s="320">
        <f t="shared" si="13"/>
        <v>0</v>
      </c>
    </row>
    <row r="81" spans="1:12">
      <c r="A81" s="293" t="s">
        <v>79</v>
      </c>
      <c r="B81" s="216">
        <f>一般公共预算!B70</f>
        <v>5127</v>
      </c>
      <c r="C81" s="216">
        <f>一般公共预算!E70</f>
        <v>4143.6</v>
      </c>
      <c r="D81" s="216">
        <f>一般公共预算!H70</f>
        <v>0</v>
      </c>
      <c r="E81" s="216">
        <f>一般公共预算!K70</f>
        <v>12891.4</v>
      </c>
      <c r="F81" s="241">
        <f t="shared" si="14"/>
        <v>17035</v>
      </c>
      <c r="G81" s="378"/>
      <c r="H81" s="372" t="str">
        <f>一般公共预算!P70</f>
        <v>        商业服务业等</v>
      </c>
      <c r="I81" s="320">
        <f>一般公共预算!Q70</f>
        <v>0</v>
      </c>
      <c r="J81" s="320"/>
      <c r="K81" s="320">
        <f>一般公共预算!W70</f>
        <v>0</v>
      </c>
      <c r="L81" s="320">
        <f t="shared" si="13"/>
        <v>0</v>
      </c>
    </row>
    <row r="82" spans="1:12">
      <c r="A82" s="293" t="s">
        <v>80</v>
      </c>
      <c r="B82" s="216">
        <f>一般公共预算!B71</f>
        <v>0</v>
      </c>
      <c r="C82" s="216">
        <f>一般公共预算!E71</f>
        <v>0</v>
      </c>
      <c r="D82" s="216">
        <f>一般公共预算!H71</f>
        <v>0</v>
      </c>
      <c r="E82" s="216">
        <f>一般公共预算!K71</f>
        <v>0</v>
      </c>
      <c r="F82" s="241">
        <f t="shared" si="14"/>
        <v>0</v>
      </c>
      <c r="G82" s="378"/>
      <c r="H82" s="372" t="str">
        <f>一般公共预算!P71</f>
        <v>        金融</v>
      </c>
      <c r="I82" s="320">
        <f>一般公共预算!Q71</f>
        <v>0</v>
      </c>
      <c r="J82" s="320"/>
      <c r="K82" s="320">
        <f>一般公共预算!W71</f>
        <v>0</v>
      </c>
      <c r="L82" s="320">
        <f t="shared" si="13"/>
        <v>0</v>
      </c>
    </row>
    <row r="83" spans="1:12">
      <c r="A83" s="314" t="s">
        <v>81</v>
      </c>
      <c r="B83" s="216">
        <f>一般公共预算!B72</f>
        <v>214</v>
      </c>
      <c r="C83" s="216">
        <f>一般公共预算!E72</f>
        <v>266</v>
      </c>
      <c r="D83" s="216">
        <f>一般公共预算!H72</f>
        <v>0</v>
      </c>
      <c r="E83" s="216">
        <f>一般公共预算!K72</f>
        <v>-266</v>
      </c>
      <c r="F83" s="241">
        <f t="shared" si="14"/>
        <v>0</v>
      </c>
      <c r="G83" s="378"/>
      <c r="H83" s="372" t="str">
        <f>一般公共预算!P72</f>
        <v>        自然资源海洋气象等</v>
      </c>
      <c r="I83" s="320">
        <f>一般公共预算!Q72</f>
        <v>0</v>
      </c>
      <c r="J83" s="320"/>
      <c r="K83" s="320">
        <f>一般公共预算!W72</f>
        <v>0</v>
      </c>
      <c r="L83" s="320">
        <f t="shared" si="13"/>
        <v>0</v>
      </c>
    </row>
    <row r="84" spans="1:12">
      <c r="A84" s="315" t="s">
        <v>82</v>
      </c>
      <c r="B84" s="216">
        <f>一般公共预算!B73</f>
        <v>0</v>
      </c>
      <c r="C84" s="216">
        <f>一般公共预算!E73</f>
        <v>0</v>
      </c>
      <c r="D84" s="216">
        <f>一般公共预算!H73</f>
        <v>0</v>
      </c>
      <c r="E84" s="216">
        <f>一般公共预算!K73</f>
        <v>0</v>
      </c>
      <c r="F84" s="241">
        <f t="shared" si="14"/>
        <v>0</v>
      </c>
      <c r="G84" s="378"/>
      <c r="H84" s="372" t="str">
        <f>一般公共预算!P73</f>
        <v>        住房保障</v>
      </c>
      <c r="I84" s="320">
        <f>一般公共预算!Q73</f>
        <v>0</v>
      </c>
      <c r="J84" s="320"/>
      <c r="K84" s="320">
        <f>一般公共预算!W73</f>
        <v>0</v>
      </c>
      <c r="L84" s="320">
        <f t="shared" si="13"/>
        <v>0</v>
      </c>
    </row>
    <row r="85" spans="1:12">
      <c r="A85" s="314" t="s">
        <v>83</v>
      </c>
      <c r="B85" s="216">
        <f>一般公共预算!B74</f>
        <v>6800</v>
      </c>
      <c r="C85" s="216">
        <f>一般公共预算!E74</f>
        <v>6120</v>
      </c>
      <c r="D85" s="216">
        <f>一般公共预算!H74</f>
        <v>0</v>
      </c>
      <c r="E85" s="216">
        <f>一般公共预算!K74</f>
        <v>-3120</v>
      </c>
      <c r="F85" s="241">
        <f t="shared" si="14"/>
        <v>3000</v>
      </c>
      <c r="G85" s="378"/>
      <c r="H85" s="372" t="str">
        <f>一般公共预算!P74</f>
        <v>        粮油物资储备</v>
      </c>
      <c r="I85" s="320">
        <f>一般公共预算!Q74</f>
        <v>0</v>
      </c>
      <c r="J85" s="320"/>
      <c r="K85" s="320">
        <f>一般公共预算!W74</f>
        <v>0</v>
      </c>
      <c r="L85" s="320">
        <f t="shared" si="13"/>
        <v>0</v>
      </c>
    </row>
    <row r="86" spans="1:12">
      <c r="A86" s="315" t="s">
        <v>84</v>
      </c>
      <c r="B86" s="216">
        <f>一般公共预算!B75</f>
        <v>1</v>
      </c>
      <c r="C86" s="216">
        <f>一般公共预算!E75</f>
        <v>0</v>
      </c>
      <c r="D86" s="216">
        <f>一般公共预算!H75</f>
        <v>0</v>
      </c>
      <c r="E86" s="216">
        <f>一般公共预算!K75</f>
        <v>0</v>
      </c>
      <c r="F86" s="241">
        <f t="shared" si="14"/>
        <v>0</v>
      </c>
      <c r="G86" s="378"/>
      <c r="H86" s="372" t="str">
        <f>一般公共预算!P75</f>
        <v>        灾害防治及应急管理</v>
      </c>
      <c r="I86" s="320">
        <f>一般公共预算!Q75</f>
        <v>0</v>
      </c>
      <c r="J86" s="320"/>
      <c r="K86" s="320">
        <f>一般公共预算!W75</f>
        <v>0</v>
      </c>
      <c r="L86" s="320">
        <f t="shared" si="13"/>
        <v>0</v>
      </c>
    </row>
    <row r="87" spans="1:12">
      <c r="A87" s="315" t="s">
        <v>85</v>
      </c>
      <c r="B87" s="216">
        <f>一般公共预算!B76</f>
        <v>50</v>
      </c>
      <c r="C87" s="216">
        <f>一般公共预算!E76</f>
        <v>0</v>
      </c>
      <c r="D87" s="216">
        <f>一般公共预算!H76</f>
        <v>0</v>
      </c>
      <c r="E87" s="216">
        <f>一般公共预算!K76</f>
        <v>27</v>
      </c>
      <c r="F87" s="241">
        <f t="shared" si="14"/>
        <v>27</v>
      </c>
      <c r="G87" s="378"/>
      <c r="H87" s="372" t="str">
        <f>一般公共预算!P76</f>
        <v>        其他收入</v>
      </c>
      <c r="I87" s="320">
        <f>一般公共预算!Q76</f>
        <v>0</v>
      </c>
      <c r="J87" s="320"/>
      <c r="K87" s="320">
        <f>一般公共预算!W76</f>
        <v>0</v>
      </c>
      <c r="L87" s="320">
        <f t="shared" si="13"/>
        <v>0</v>
      </c>
    </row>
    <row r="88" spans="1:12">
      <c r="A88" s="315" t="s">
        <v>86</v>
      </c>
      <c r="B88" s="216">
        <f>一般公共预算!B77</f>
        <v>3180</v>
      </c>
      <c r="C88" s="216">
        <f>一般公共预算!E77</f>
        <v>2835</v>
      </c>
      <c r="D88" s="216">
        <f>一般公共预算!H77</f>
        <v>0</v>
      </c>
      <c r="E88" s="216">
        <f>一般公共预算!K77</f>
        <v>247</v>
      </c>
      <c r="F88" s="241">
        <f t="shared" si="14"/>
        <v>3082</v>
      </c>
      <c r="G88" s="378"/>
      <c r="H88" s="371" t="str">
        <f>一般公共预算!P77</f>
        <v>    上解支出</v>
      </c>
      <c r="I88" s="320">
        <f>I89+I90+I110</f>
        <v>22167</v>
      </c>
      <c r="J88" s="320"/>
      <c r="K88" s="320">
        <f>K89+K90+K110</f>
        <v>-2353</v>
      </c>
      <c r="L88" s="320">
        <f t="shared" si="13"/>
        <v>19814</v>
      </c>
    </row>
    <row r="89" spans="1:12">
      <c r="A89" s="315" t="s">
        <v>87</v>
      </c>
      <c r="B89" s="216">
        <f>一般公共预算!B78</f>
        <v>17776</v>
      </c>
      <c r="C89" s="216">
        <f>一般公共预算!E78</f>
        <v>2127.754</v>
      </c>
      <c r="D89" s="216">
        <f>一般公共预算!H78</f>
        <v>0</v>
      </c>
      <c r="E89" s="216">
        <f>一般公共预算!K78</f>
        <v>6992.246</v>
      </c>
      <c r="F89" s="241">
        <f t="shared" si="14"/>
        <v>9120</v>
      </c>
      <c r="G89" s="378"/>
      <c r="H89" s="372" t="str">
        <f>一般公共预算!P78</f>
        <v>        体制上解</v>
      </c>
      <c r="I89" s="320">
        <f>一般公共预算!Q78</f>
        <v>2216</v>
      </c>
      <c r="J89" s="320"/>
      <c r="K89" s="320">
        <f>一般公共预算!W78</f>
        <v>0</v>
      </c>
      <c r="L89" s="320">
        <f t="shared" si="13"/>
        <v>2216</v>
      </c>
    </row>
    <row r="90" spans="1:12">
      <c r="A90" s="315" t="s">
        <v>88</v>
      </c>
      <c r="B90" s="216">
        <f>一般公共预算!B79</f>
        <v>1429</v>
      </c>
      <c r="C90" s="216">
        <f>一般公共预算!E79</f>
        <v>1585</v>
      </c>
      <c r="D90" s="216">
        <f>一般公共预算!H79</f>
        <v>0</v>
      </c>
      <c r="E90" s="216">
        <f>一般公共预算!K79</f>
        <v>4949</v>
      </c>
      <c r="F90" s="241">
        <f t="shared" si="14"/>
        <v>6534</v>
      </c>
      <c r="G90" s="378"/>
      <c r="H90" s="372" t="str">
        <f>一般公共预算!P79</f>
        <v>        专项上解</v>
      </c>
      <c r="I90" s="320">
        <f>SUM(I91:I109)</f>
        <v>19951</v>
      </c>
      <c r="J90" s="320">
        <f>SUM(J91:J109)</f>
        <v>0</v>
      </c>
      <c r="K90" s="320">
        <f>SUM(K91:K109)</f>
        <v>-2353</v>
      </c>
      <c r="L90" s="320">
        <f>SUM(L91:L109)</f>
        <v>17598</v>
      </c>
    </row>
    <row r="91" spans="1:12">
      <c r="A91" s="315" t="s">
        <v>89</v>
      </c>
      <c r="B91" s="216">
        <f>一般公共预算!B80</f>
        <v>70203</v>
      </c>
      <c r="C91" s="216">
        <f>一般公共预算!E80</f>
        <v>63019</v>
      </c>
      <c r="D91" s="216">
        <f>一般公共预算!H80</f>
        <v>0</v>
      </c>
      <c r="E91" s="216">
        <f>一般公共预算!K80</f>
        <v>-18522.85</v>
      </c>
      <c r="F91" s="241">
        <f t="shared" si="14"/>
        <v>44496.15</v>
      </c>
      <c r="G91" s="378"/>
      <c r="H91" s="310" t="s">
        <v>90</v>
      </c>
      <c r="I91" s="320">
        <f>一般公共预算!Q80</f>
        <v>26</v>
      </c>
      <c r="J91" s="320">
        <f>一般公共预算!T80</f>
        <v>0</v>
      </c>
      <c r="K91" s="320">
        <f>一般公共预算!W80</f>
        <v>0</v>
      </c>
      <c r="L91" s="320">
        <f t="shared" si="13"/>
        <v>26</v>
      </c>
    </row>
    <row r="92" spans="1:12">
      <c r="A92" s="315" t="s">
        <v>91</v>
      </c>
      <c r="B92" s="216">
        <f>一般公共预算!B81</f>
        <v>4817</v>
      </c>
      <c r="C92" s="216">
        <f>一般公共预算!E81</f>
        <v>5160.57</v>
      </c>
      <c r="D92" s="216">
        <f>一般公共预算!H81</f>
        <v>0</v>
      </c>
      <c r="E92" s="216">
        <f>一般公共预算!K81</f>
        <v>5285.43</v>
      </c>
      <c r="F92" s="241">
        <f t="shared" si="14"/>
        <v>10446</v>
      </c>
      <c r="G92" s="378"/>
      <c r="H92" s="310" t="s">
        <v>92</v>
      </c>
      <c r="I92" s="320">
        <f>一般公共预算!Q81</f>
        <v>275</v>
      </c>
      <c r="J92" s="320">
        <f>一般公共预算!T81</f>
        <v>0</v>
      </c>
      <c r="K92" s="320">
        <f>一般公共预算!W81</f>
        <v>0</v>
      </c>
      <c r="L92" s="320">
        <f t="shared" ref="L92:L111" si="15">I92+K92</f>
        <v>275</v>
      </c>
    </row>
    <row r="93" ht="15.75" customHeight="1" spans="1:13">
      <c r="A93" s="315" t="s">
        <v>93</v>
      </c>
      <c r="B93" s="216">
        <f>一般公共预算!B82</f>
        <v>403</v>
      </c>
      <c r="C93" s="216">
        <f>一般公共预算!E82</f>
        <v>395</v>
      </c>
      <c r="D93" s="216">
        <f>一般公共预算!H82</f>
        <v>0</v>
      </c>
      <c r="E93" s="216">
        <f>一般公共预算!K82</f>
        <v>-355</v>
      </c>
      <c r="F93" s="241">
        <f t="shared" si="14"/>
        <v>40</v>
      </c>
      <c r="G93" s="378"/>
      <c r="H93" s="310" t="s">
        <v>94</v>
      </c>
      <c r="I93" s="320">
        <f>一般公共预算!Q82</f>
        <v>167</v>
      </c>
      <c r="J93" s="320">
        <f>一般公共预算!T82</f>
        <v>0</v>
      </c>
      <c r="K93" s="320">
        <f>一般公共预算!W82</f>
        <v>0</v>
      </c>
      <c r="L93" s="320">
        <f t="shared" si="15"/>
        <v>167</v>
      </c>
      <c r="M93" s="178"/>
    </row>
    <row r="94" s="178" customFormat="1" spans="1:13">
      <c r="A94" s="315" t="s">
        <v>95</v>
      </c>
      <c r="B94" s="216">
        <f>一般公共预算!B83</f>
        <v>16818</v>
      </c>
      <c r="C94" s="216">
        <f>一般公共预算!E83</f>
        <v>12932.1</v>
      </c>
      <c r="D94" s="216">
        <f>一般公共预算!H83</f>
        <v>0</v>
      </c>
      <c r="E94" s="216">
        <f>一般公共预算!K83</f>
        <v>-7969.1</v>
      </c>
      <c r="F94" s="241">
        <f t="shared" si="14"/>
        <v>4963</v>
      </c>
      <c r="G94" s="378"/>
      <c r="H94" s="310" t="s">
        <v>96</v>
      </c>
      <c r="I94" s="320">
        <f>一般公共预算!Q83</f>
        <v>80</v>
      </c>
      <c r="J94" s="320">
        <f>一般公共预算!T83</f>
        <v>0</v>
      </c>
      <c r="K94" s="320">
        <f>一般公共预算!W83</f>
        <v>0</v>
      </c>
      <c r="L94" s="320">
        <f t="shared" si="15"/>
        <v>80</v>
      </c>
      <c r="M94" s="151"/>
    </row>
    <row r="95" spans="1:12">
      <c r="A95" s="315" t="s">
        <v>97</v>
      </c>
      <c r="B95" s="216">
        <f>一般公共预算!B84</f>
        <v>5455</v>
      </c>
      <c r="C95" s="216">
        <f>一般公共预算!E84</f>
        <v>4864.5</v>
      </c>
      <c r="D95" s="216">
        <f>一般公共预算!H84</f>
        <v>0</v>
      </c>
      <c r="E95" s="216">
        <f>一般公共预算!K84</f>
        <v>-4288.5</v>
      </c>
      <c r="F95" s="241">
        <f t="shared" si="14"/>
        <v>576</v>
      </c>
      <c r="G95" s="378"/>
      <c r="H95" s="310" t="s">
        <v>98</v>
      </c>
      <c r="I95" s="320">
        <f>一般公共预算!Q84</f>
        <v>270</v>
      </c>
      <c r="J95" s="320">
        <f>一般公共预算!T84</f>
        <v>0</v>
      </c>
      <c r="K95" s="320">
        <f>一般公共预算!W84</f>
        <v>0</v>
      </c>
      <c r="L95" s="320">
        <f t="shared" si="15"/>
        <v>270</v>
      </c>
    </row>
    <row r="96" spans="1:12">
      <c r="A96" s="315" t="s">
        <v>99</v>
      </c>
      <c r="B96" s="216">
        <f>一般公共预算!B85</f>
        <v>2955</v>
      </c>
      <c r="C96" s="216">
        <f>一般公共预算!E85</f>
        <v>0</v>
      </c>
      <c r="D96" s="216">
        <f>一般公共预算!H85</f>
        <v>0</v>
      </c>
      <c r="E96" s="216">
        <f>一般公共预算!K85</f>
        <v>208</v>
      </c>
      <c r="F96" s="241">
        <f t="shared" si="14"/>
        <v>208</v>
      </c>
      <c r="G96" s="378"/>
      <c r="H96" s="310" t="s">
        <v>100</v>
      </c>
      <c r="I96" s="320">
        <f>一般公共预算!Q85</f>
        <v>800</v>
      </c>
      <c r="J96" s="320">
        <f>一般公共预算!T85</f>
        <v>0</v>
      </c>
      <c r="K96" s="320">
        <f>一般公共预算!W85</f>
        <v>370</v>
      </c>
      <c r="L96" s="320">
        <f t="shared" si="15"/>
        <v>1170</v>
      </c>
    </row>
    <row r="97" spans="1:12">
      <c r="A97" s="315" t="s">
        <v>101</v>
      </c>
      <c r="B97" s="216">
        <f>一般公共预算!B86</f>
        <v>2724</v>
      </c>
      <c r="C97" s="216">
        <f>一般公共预算!E86</f>
        <v>9065.45</v>
      </c>
      <c r="D97" s="216">
        <f>一般公共预算!H86</f>
        <v>0</v>
      </c>
      <c r="E97" s="216">
        <f>一般公共预算!K86</f>
        <v>5184.55</v>
      </c>
      <c r="F97" s="241">
        <f t="shared" si="14"/>
        <v>14250</v>
      </c>
      <c r="G97" s="378"/>
      <c r="H97" s="310" t="s">
        <v>102</v>
      </c>
      <c r="I97" s="320">
        <f>一般公共预算!Q86</f>
        <v>250</v>
      </c>
      <c r="J97" s="320">
        <f>一般公共预算!T86</f>
        <v>0</v>
      </c>
      <c r="K97" s="320">
        <f>一般公共预算!W86</f>
        <v>0</v>
      </c>
      <c r="L97" s="320">
        <f t="shared" si="15"/>
        <v>250</v>
      </c>
    </row>
    <row r="98" ht="15.75" customHeight="1" spans="1:12">
      <c r="A98" s="315" t="s">
        <v>103</v>
      </c>
      <c r="B98" s="216">
        <f>一般公共预算!B87</f>
        <v>2245</v>
      </c>
      <c r="C98" s="216">
        <f>一般公共预算!E87</f>
        <v>1937.3</v>
      </c>
      <c r="D98" s="216">
        <f>一般公共预算!H87</f>
        <v>0</v>
      </c>
      <c r="E98" s="216">
        <f>一般公共预算!K87</f>
        <v>832.7</v>
      </c>
      <c r="F98" s="241">
        <f t="shared" si="14"/>
        <v>2770</v>
      </c>
      <c r="G98" s="378"/>
      <c r="H98" s="310" t="s">
        <v>104</v>
      </c>
      <c r="I98" s="320">
        <f>一般公共预算!Q87</f>
        <v>1600</v>
      </c>
      <c r="J98" s="320">
        <f>一般公共预算!T87</f>
        <v>0</v>
      </c>
      <c r="K98" s="320">
        <f>一般公共预算!W87</f>
        <v>0</v>
      </c>
      <c r="L98" s="320">
        <f t="shared" si="15"/>
        <v>1600</v>
      </c>
    </row>
    <row r="99" spans="1:12">
      <c r="A99" s="315" t="s">
        <v>105</v>
      </c>
      <c r="B99" s="216">
        <f>一般公共预算!B88</f>
        <v>7</v>
      </c>
      <c r="C99" s="216">
        <f>一般公共预算!E88</f>
        <v>8.3</v>
      </c>
      <c r="D99" s="216">
        <f>一般公共预算!H88</f>
        <v>0</v>
      </c>
      <c r="E99" s="216">
        <f>一般公共预算!K88</f>
        <v>-0.300000000000001</v>
      </c>
      <c r="F99" s="241">
        <f t="shared" si="14"/>
        <v>8</v>
      </c>
      <c r="G99" s="378"/>
      <c r="H99" s="310" t="s">
        <v>106</v>
      </c>
      <c r="I99" s="320">
        <f>一般公共预算!Q88</f>
        <v>564</v>
      </c>
      <c r="J99" s="320">
        <f>一般公共预算!T88</f>
        <v>0</v>
      </c>
      <c r="K99" s="320">
        <f>一般公共预算!W88</f>
        <v>0</v>
      </c>
      <c r="L99" s="320">
        <f t="shared" si="15"/>
        <v>564</v>
      </c>
    </row>
    <row r="100" spans="1:12">
      <c r="A100" s="315" t="s">
        <v>107</v>
      </c>
      <c r="B100" s="216">
        <f>一般公共预算!B89</f>
        <v>94</v>
      </c>
      <c r="C100" s="216">
        <f>一般公共预算!E89</f>
        <v>80</v>
      </c>
      <c r="D100" s="216">
        <f>一般公共预算!H89</f>
        <v>0</v>
      </c>
      <c r="E100" s="216">
        <f>一般公共预算!K89</f>
        <v>135</v>
      </c>
      <c r="F100" s="241">
        <f t="shared" si="14"/>
        <v>215</v>
      </c>
      <c r="G100" s="378"/>
      <c r="H100" s="310" t="s">
        <v>108</v>
      </c>
      <c r="I100" s="320">
        <f>一般公共预算!Q89</f>
        <v>3562</v>
      </c>
      <c r="J100" s="320">
        <f>一般公共预算!T89</f>
        <v>0</v>
      </c>
      <c r="K100" s="320">
        <f>一般公共预算!W89</f>
        <v>0</v>
      </c>
      <c r="L100" s="320">
        <f t="shared" si="15"/>
        <v>3562</v>
      </c>
    </row>
    <row r="101" spans="1:12">
      <c r="A101" s="315" t="s">
        <v>109</v>
      </c>
      <c r="B101" s="216">
        <f>一般公共预算!B90</f>
        <v>0</v>
      </c>
      <c r="C101" s="216">
        <f>一般公共预算!E90</f>
        <v>6826.81</v>
      </c>
      <c r="D101" s="216">
        <f>一般公共预算!H90</f>
        <v>0</v>
      </c>
      <c r="E101" s="216">
        <f>一般公共预算!K90</f>
        <v>-6826.81</v>
      </c>
      <c r="F101" s="241">
        <f t="shared" si="14"/>
        <v>0</v>
      </c>
      <c r="G101" s="378"/>
      <c r="H101" s="310" t="s">
        <v>110</v>
      </c>
      <c r="I101" s="320">
        <f>一般公共预算!Q90</f>
        <v>815</v>
      </c>
      <c r="J101" s="320">
        <f>一般公共预算!T90</f>
        <v>0</v>
      </c>
      <c r="K101" s="320">
        <f>一般公共预算!W90</f>
        <v>0</v>
      </c>
      <c r="L101" s="320">
        <f t="shared" si="15"/>
        <v>815</v>
      </c>
    </row>
    <row r="102" spans="1:12">
      <c r="A102" s="371" t="s">
        <v>111</v>
      </c>
      <c r="B102" s="381">
        <f>政府性基金预算!B32</f>
        <v>65051</v>
      </c>
      <c r="C102" s="381">
        <f>政府性基金预算!E32</f>
        <v>2124</v>
      </c>
      <c r="D102" s="381">
        <f>政府性基金预算!H32</f>
        <v>0</v>
      </c>
      <c r="E102" s="381">
        <f>政府性基金预算!K32</f>
        <v>50721</v>
      </c>
      <c r="F102" s="241">
        <f t="shared" si="14"/>
        <v>52845</v>
      </c>
      <c r="G102" s="378"/>
      <c r="H102" s="310" t="s">
        <v>112</v>
      </c>
      <c r="I102" s="320">
        <f>一般公共预算!Q91</f>
        <v>390</v>
      </c>
      <c r="J102" s="320">
        <f>一般公共预算!T91</f>
        <v>0</v>
      </c>
      <c r="K102" s="320">
        <f>一般公共预算!W91</f>
        <v>0</v>
      </c>
      <c r="L102" s="320">
        <f t="shared" si="15"/>
        <v>390</v>
      </c>
    </row>
    <row r="103" spans="1:12">
      <c r="A103" s="371" t="s">
        <v>113</v>
      </c>
      <c r="B103" s="381">
        <f>国有资本经营预算!B20</f>
        <v>148</v>
      </c>
      <c r="C103" s="381">
        <f>国有资本经营预算!E20</f>
        <v>0</v>
      </c>
      <c r="D103" s="381"/>
      <c r="E103" s="381">
        <f>国有资本经营预算!K20</f>
        <v>144</v>
      </c>
      <c r="F103" s="241">
        <f t="shared" si="14"/>
        <v>144</v>
      </c>
      <c r="G103" s="378"/>
      <c r="H103" s="310" t="s">
        <v>114</v>
      </c>
      <c r="I103" s="320">
        <f>一般公共预算!Q92</f>
        <v>1056</v>
      </c>
      <c r="J103" s="320">
        <f>一般公共预算!T92</f>
        <v>0</v>
      </c>
      <c r="K103" s="320">
        <f>一般公共预算!W92</f>
        <v>0</v>
      </c>
      <c r="L103" s="320">
        <f t="shared" si="15"/>
        <v>1056</v>
      </c>
    </row>
    <row r="104" spans="1:12">
      <c r="A104" s="382" t="str">
        <f>一般公共预算!A91</f>
        <v>  上解收入</v>
      </c>
      <c r="B104" s="320">
        <f>一般公共预算!B91+政府性基金预算!B33</f>
        <v>48009</v>
      </c>
      <c r="C104" s="320">
        <f>一般公共预算!E91+政府性基金预算!E33</f>
        <v>46411</v>
      </c>
      <c r="D104" s="320">
        <f>一般公共预算!H91+政府性基金预算!H33</f>
        <v>0</v>
      </c>
      <c r="E104" s="320">
        <f>一般公共预算!K91+政府性基金预算!K33</f>
        <v>-958</v>
      </c>
      <c r="F104" s="241">
        <f t="shared" si="14"/>
        <v>45453</v>
      </c>
      <c r="G104" s="378"/>
      <c r="H104" s="310" t="s">
        <v>115</v>
      </c>
      <c r="I104" s="320">
        <f>一般公共预算!Q93</f>
        <v>1816</v>
      </c>
      <c r="J104" s="320">
        <f>一般公共预算!T93</f>
        <v>0</v>
      </c>
      <c r="K104" s="320">
        <f>一般公共预算!W93</f>
        <v>0</v>
      </c>
      <c r="L104" s="320">
        <f t="shared" si="15"/>
        <v>1816</v>
      </c>
    </row>
    <row r="105" spans="1:12">
      <c r="A105" s="287" t="s">
        <v>116</v>
      </c>
      <c r="B105" s="383">
        <f>一般公共预算!B113</f>
        <v>26664</v>
      </c>
      <c r="C105" s="383">
        <f>一般公共预算!E113</f>
        <v>12000</v>
      </c>
      <c r="D105" s="383">
        <f>一般公共预算!H113</f>
        <v>0</v>
      </c>
      <c r="E105" s="383">
        <f>一般公共预算!K113</f>
        <v>14450</v>
      </c>
      <c r="F105" s="241">
        <f t="shared" si="14"/>
        <v>26450</v>
      </c>
      <c r="G105" s="386"/>
      <c r="H105" s="310" t="s">
        <v>117</v>
      </c>
      <c r="I105" s="320">
        <f>一般公共预算!Q94</f>
        <v>315</v>
      </c>
      <c r="J105" s="320">
        <f>一般公共预算!T94</f>
        <v>0</v>
      </c>
      <c r="K105" s="320">
        <f>一般公共预算!W94</f>
        <v>2277</v>
      </c>
      <c r="L105" s="320">
        <f t="shared" si="15"/>
        <v>2592</v>
      </c>
    </row>
    <row r="106" spans="1:12">
      <c r="A106" s="382" t="s">
        <v>118</v>
      </c>
      <c r="B106" s="212">
        <f>一般公共预算!B114+政府性基金预算!B36</f>
        <v>295924</v>
      </c>
      <c r="C106" s="212">
        <f>一般公共预算!E114+政府性基金预算!E36</f>
        <v>190600</v>
      </c>
      <c r="D106" s="212">
        <f>一般公共预算!H114+政府性基金预算!H36</f>
        <v>0</v>
      </c>
      <c r="E106" s="212">
        <f>一般公共预算!K114+政府性基金预算!K36</f>
        <v>255924.18</v>
      </c>
      <c r="F106" s="241">
        <f t="shared" si="14"/>
        <v>446524.18</v>
      </c>
      <c r="G106" s="378"/>
      <c r="H106" s="310" t="s">
        <v>119</v>
      </c>
      <c r="I106" s="320">
        <f>一般公共预算!Q95</f>
        <v>0</v>
      </c>
      <c r="J106" s="320">
        <f>一般公共预算!T95</f>
        <v>0</v>
      </c>
      <c r="K106" s="320">
        <f>一般公共预算!W95</f>
        <v>0</v>
      </c>
      <c r="L106" s="320">
        <f t="shared" si="15"/>
        <v>0</v>
      </c>
    </row>
    <row r="107" spans="1:12">
      <c r="A107" s="279" t="s">
        <v>120</v>
      </c>
      <c r="B107" s="383">
        <f>B108+B109+B110</f>
        <v>259362</v>
      </c>
      <c r="C107" s="383">
        <f>C108+C109+C110</f>
        <v>151971.5</v>
      </c>
      <c r="D107" s="383">
        <f>D108+D109+D110</f>
        <v>0</v>
      </c>
      <c r="E107" s="383">
        <f>E108+E109+E110</f>
        <v>316</v>
      </c>
      <c r="F107" s="383">
        <f>F108+F109+F110</f>
        <v>152287.5</v>
      </c>
      <c r="G107" s="386"/>
      <c r="H107" s="311" t="s">
        <v>121</v>
      </c>
      <c r="I107" s="320">
        <f>一般公共预算!Q96</f>
        <v>90</v>
      </c>
      <c r="J107" s="320">
        <f>一般公共预算!T96</f>
        <v>0</v>
      </c>
      <c r="K107" s="320">
        <f>一般公共预算!W96</f>
        <v>0</v>
      </c>
      <c r="L107" s="320">
        <f t="shared" si="15"/>
        <v>90</v>
      </c>
    </row>
    <row r="108" spans="1:12">
      <c r="A108" s="223" t="s">
        <v>122</v>
      </c>
      <c r="B108" s="216">
        <f>一般公共预算!B108</f>
        <v>179745</v>
      </c>
      <c r="C108" s="216">
        <f>一般公共预算!E108</f>
        <v>47673</v>
      </c>
      <c r="D108" s="216">
        <f>一般公共预算!H108</f>
        <v>0</v>
      </c>
      <c r="E108" s="216">
        <f>一般公共预算!K108</f>
        <v>1264</v>
      </c>
      <c r="F108" s="241">
        <f t="shared" si="14"/>
        <v>48937</v>
      </c>
      <c r="G108" s="386"/>
      <c r="H108" s="348" t="s">
        <v>123</v>
      </c>
      <c r="I108" s="320">
        <f>一般公共预算!Q97</f>
        <v>298</v>
      </c>
      <c r="J108" s="320"/>
      <c r="K108" s="320">
        <f>一般公共预算!W97</f>
        <v>0</v>
      </c>
      <c r="L108" s="320">
        <f t="shared" si="15"/>
        <v>298</v>
      </c>
    </row>
    <row r="109" spans="1:12">
      <c r="A109" s="384" t="s">
        <v>124</v>
      </c>
      <c r="B109" s="385">
        <f>政府性基金预算!B34</f>
        <v>79605</v>
      </c>
      <c r="C109" s="385">
        <f>政府性基金预算!E34</f>
        <v>104298.5</v>
      </c>
      <c r="D109" s="385">
        <f>政府性基金预算!H34</f>
        <v>0</v>
      </c>
      <c r="E109" s="385">
        <f>政府性基金预算!K34</f>
        <v>-964</v>
      </c>
      <c r="F109" s="241">
        <f t="shared" si="14"/>
        <v>103334.5</v>
      </c>
      <c r="G109" s="378"/>
      <c r="H109" s="348" t="s">
        <v>125</v>
      </c>
      <c r="I109" s="320">
        <f>一般公共预算!Q98</f>
        <v>7577</v>
      </c>
      <c r="J109" s="320"/>
      <c r="K109" s="320">
        <f>一般公共预算!W98</f>
        <v>-5000</v>
      </c>
      <c r="L109" s="320">
        <f t="shared" si="15"/>
        <v>2577</v>
      </c>
    </row>
    <row r="110" spans="1:12">
      <c r="A110" s="384" t="s">
        <v>126</v>
      </c>
      <c r="B110" s="385">
        <f>国有资本经营预算!B21</f>
        <v>12</v>
      </c>
      <c r="C110" s="385">
        <f>国有资本经营预算!E21</f>
        <v>0</v>
      </c>
      <c r="D110" s="385">
        <f>国有资本经营预算!H21</f>
        <v>0</v>
      </c>
      <c r="E110" s="385">
        <f>国有资本经营预算!K21</f>
        <v>16</v>
      </c>
      <c r="F110" s="241">
        <f t="shared" si="14"/>
        <v>16</v>
      </c>
      <c r="G110" s="378"/>
      <c r="H110" s="372" t="s">
        <v>127</v>
      </c>
      <c r="I110" s="320">
        <f>政府性基金预算!Q32</f>
        <v>0</v>
      </c>
      <c r="J110" s="320"/>
      <c r="K110" s="320">
        <f>政府性基金预算!W32</f>
        <v>0</v>
      </c>
      <c r="L110" s="320">
        <f t="shared" si="15"/>
        <v>0</v>
      </c>
    </row>
    <row r="111" spans="1:12">
      <c r="A111" s="341" t="s">
        <v>128</v>
      </c>
      <c r="B111" s="385">
        <f>一般公共预算!B115</f>
        <v>0</v>
      </c>
      <c r="C111" s="385">
        <f>一般公共预算!E115</f>
        <v>0</v>
      </c>
      <c r="D111" s="385">
        <f>一般公共预算!H115</f>
        <v>0</v>
      </c>
      <c r="E111" s="381">
        <f>一般公共预算!K115</f>
        <v>327</v>
      </c>
      <c r="F111" s="241">
        <f t="shared" si="14"/>
        <v>327</v>
      </c>
      <c r="G111" s="378"/>
      <c r="H111" s="371" t="str">
        <f>一般公共预算!P99</f>
        <v>    年终结余</v>
      </c>
      <c r="I111" s="320"/>
      <c r="J111" s="320"/>
      <c r="K111" s="320"/>
      <c r="L111" s="320">
        <f t="shared" si="15"/>
        <v>0</v>
      </c>
    </row>
    <row r="112" spans="1:12">
      <c r="A112" s="384"/>
      <c r="B112" s="385"/>
      <c r="C112" s="385"/>
      <c r="D112" s="385"/>
      <c r="E112" s="385"/>
      <c r="F112" s="241"/>
      <c r="G112" s="378"/>
      <c r="H112" s="372" t="str">
        <f>一般公共预算!P100</f>
        <v>        一般公共预算年终结余</v>
      </c>
      <c r="I112" s="320"/>
      <c r="J112" s="320"/>
      <c r="K112" s="320"/>
      <c r="L112" s="320"/>
    </row>
    <row r="113" spans="1:12">
      <c r="A113" s="384"/>
      <c r="B113" s="385"/>
      <c r="C113" s="385"/>
      <c r="D113" s="385"/>
      <c r="E113" s="385"/>
      <c r="F113" s="241"/>
      <c r="G113" s="378"/>
      <c r="H113" s="370" t="str">
        <f>一般公共预算!P101</f>
        <v>债务还本支出</v>
      </c>
      <c r="I113" s="383">
        <f>一般公共预算!Q101+政府性基金预算!Q37</f>
        <v>210567</v>
      </c>
      <c r="J113" s="383"/>
      <c r="K113" s="383">
        <f>一般公共预算!W101+政府性基金预算!W37</f>
        <v>209208</v>
      </c>
      <c r="L113" s="320">
        <f>I113+K113</f>
        <v>419775</v>
      </c>
    </row>
    <row r="114" spans="1:12">
      <c r="A114" s="197" t="s">
        <v>129</v>
      </c>
      <c r="B114" s="234">
        <f>B45+B46</f>
        <v>1948186</v>
      </c>
      <c r="C114" s="234">
        <f>C45+C46</f>
        <v>1773996.514</v>
      </c>
      <c r="D114" s="234">
        <f>D45+D46</f>
        <v>194138</v>
      </c>
      <c r="E114" s="212">
        <f>E45+E46</f>
        <v>269751.2596721</v>
      </c>
      <c r="F114" s="234">
        <f>F45+F46</f>
        <v>2043747.7736721</v>
      </c>
      <c r="G114" s="378"/>
      <c r="H114" s="197" t="s">
        <v>130</v>
      </c>
      <c r="I114" s="193">
        <f>I45+I46+I113</f>
        <v>1773996.96</v>
      </c>
      <c r="J114" s="193">
        <f>J45+J46+J113</f>
        <v>766176</v>
      </c>
      <c r="K114" s="193">
        <f>K45+K46+K113</f>
        <v>269750.785988</v>
      </c>
      <c r="L114" s="193">
        <f>L45+L46+L113</f>
        <v>2043747.745988</v>
      </c>
    </row>
    <row r="132" spans="1:1">
      <c r="A132" s="150"/>
    </row>
    <row r="224" spans="1:1">
      <c r="A224" s="271"/>
    </row>
  </sheetData>
  <mergeCells count="4">
    <mergeCell ref="A2:L2"/>
    <mergeCell ref="B3:H3"/>
    <mergeCell ref="A4:G4"/>
    <mergeCell ref="H4:L4"/>
  </mergeCells>
  <printOptions horizontalCentered="1"/>
  <pageMargins left="0.786805555555556" right="0.786805555555556" top="0.55" bottom="0.786805555555556" header="0.118055555555556" footer="0.313888888888889"/>
  <pageSetup paperSize="8" scale="77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56"/>
  <sheetViews>
    <sheetView showZeros="0" view="pageBreakPreview" zoomScale="70" zoomScaleNormal="100" zoomScaleSheetLayoutView="70" workbookViewId="0">
      <pane xSplit="1" ySplit="7" topLeftCell="B85" activePane="bottomRight" state="frozen"/>
      <selection/>
      <selection pane="topRight"/>
      <selection pane="bottomLeft"/>
      <selection pane="bottomRight" activeCell="X9" sqref="X9:X32"/>
    </sheetView>
  </sheetViews>
  <sheetFormatPr defaultColWidth="7.875" defaultRowHeight="14.25"/>
  <cols>
    <col min="1" max="1" width="68.0666666666667" style="151" customWidth="1"/>
    <col min="2" max="2" width="11.625" style="181" customWidth="1"/>
    <col min="3" max="4" width="11.625" style="181" hidden="1" customWidth="1"/>
    <col min="5" max="5" width="12.625" style="181" customWidth="1"/>
    <col min="6" max="7" width="12.625" style="181" hidden="1" customWidth="1"/>
    <col min="8" max="8" width="10.125" style="181" customWidth="1"/>
    <col min="9" max="10" width="10.125" style="181" hidden="1" customWidth="1"/>
    <col min="11" max="11" width="12" style="181" customWidth="1"/>
    <col min="12" max="12" width="11" style="181" customWidth="1"/>
    <col min="13" max="13" width="11.125" style="181" customWidth="1"/>
    <col min="14" max="14" width="12.875" style="181" customWidth="1"/>
    <col min="15" max="15" width="10.5" style="274" customWidth="1"/>
    <col min="16" max="16" width="50.875" style="151" customWidth="1"/>
    <col min="17" max="17" width="11.775" style="180" customWidth="1"/>
    <col min="18" max="19" width="12.5" style="180" hidden="1" customWidth="1"/>
    <col min="20" max="20" width="10.25" style="181" customWidth="1"/>
    <col min="21" max="22" width="10.25" style="181" hidden="1" customWidth="1"/>
    <col min="23" max="25" width="10.25" style="180" customWidth="1"/>
    <col min="26" max="26" width="12.125" style="180" customWidth="1"/>
    <col min="27" max="27" width="9.375" style="151" customWidth="1"/>
    <col min="28" max="28" width="26.875" style="151" customWidth="1"/>
    <col min="29" max="16384" width="7.875" style="151"/>
  </cols>
  <sheetData>
    <row r="1" ht="17.25" customHeight="1" spans="1:1">
      <c r="A1" s="275"/>
    </row>
    <row r="2" ht="20.25" spans="1:1">
      <c r="A2" s="184" t="s">
        <v>131</v>
      </c>
    </row>
    <row r="3" s="272" customFormat="1" ht="39.75" customHeight="1" spans="1:26">
      <c r="A3" s="185" t="s">
        <v>132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</row>
    <row r="4" s="150" customFormat="1" ht="17.25" customHeight="1" spans="1:26">
      <c r="A4" s="150" t="s">
        <v>133</v>
      </c>
      <c r="B4" s="276" t="s">
        <v>3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316"/>
      <c r="R4" s="316"/>
      <c r="S4" s="316"/>
      <c r="T4" s="276"/>
      <c r="U4" s="276"/>
      <c r="V4" s="276"/>
      <c r="W4" s="316"/>
      <c r="X4" s="326"/>
      <c r="Y4" s="326"/>
      <c r="Z4" s="175" t="s">
        <v>4</v>
      </c>
    </row>
    <row r="5" ht="27" customHeight="1" spans="1:26">
      <c r="A5" s="277" t="s">
        <v>5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188"/>
      <c r="M5" s="188"/>
      <c r="N5" s="188"/>
      <c r="O5" s="188"/>
      <c r="P5" s="277" t="s">
        <v>6</v>
      </c>
      <c r="Q5" s="277"/>
      <c r="R5" s="277"/>
      <c r="S5" s="277"/>
      <c r="T5" s="277"/>
      <c r="U5" s="277"/>
      <c r="V5" s="277"/>
      <c r="W5" s="277"/>
      <c r="X5" s="277"/>
      <c r="Y5" s="277"/>
      <c r="Z5" s="277"/>
    </row>
    <row r="6" s="273" customFormat="1" ht="51.75" customHeight="1" spans="1:28">
      <c r="A6" s="106" t="s">
        <v>7</v>
      </c>
      <c r="B6" s="106" t="s">
        <v>8</v>
      </c>
      <c r="C6" s="106"/>
      <c r="D6" s="106"/>
      <c r="E6" s="106" t="s">
        <v>9</v>
      </c>
      <c r="F6" s="106"/>
      <c r="G6" s="106"/>
      <c r="H6" s="106" t="s">
        <v>10</v>
      </c>
      <c r="I6" s="112"/>
      <c r="J6" s="112"/>
      <c r="K6" s="113" t="s">
        <v>11</v>
      </c>
      <c r="L6" s="114"/>
      <c r="M6" s="114"/>
      <c r="N6" s="106" t="s">
        <v>12</v>
      </c>
      <c r="O6" s="301" t="s">
        <v>13</v>
      </c>
      <c r="P6" s="158" t="s">
        <v>14</v>
      </c>
      <c r="Q6" s="106" t="s">
        <v>9</v>
      </c>
      <c r="R6" s="106"/>
      <c r="S6" s="106"/>
      <c r="T6" s="106" t="s">
        <v>10</v>
      </c>
      <c r="U6" s="112"/>
      <c r="V6" s="112"/>
      <c r="W6" s="113" t="s">
        <v>11</v>
      </c>
      <c r="X6" s="114"/>
      <c r="Y6" s="119"/>
      <c r="Z6" s="106" t="s">
        <v>12</v>
      </c>
      <c r="AB6" s="328"/>
    </row>
    <row r="7" s="273" customFormat="1" ht="51.75" customHeight="1" spans="1:28">
      <c r="A7" s="108"/>
      <c r="B7" s="108"/>
      <c r="C7" s="158" t="s">
        <v>134</v>
      </c>
      <c r="D7" s="113" t="s">
        <v>135</v>
      </c>
      <c r="E7" s="108"/>
      <c r="F7" s="158" t="s">
        <v>134</v>
      </c>
      <c r="G7" s="113" t="s">
        <v>135</v>
      </c>
      <c r="H7" s="108"/>
      <c r="I7" s="158" t="s">
        <v>134</v>
      </c>
      <c r="J7" s="113" t="s">
        <v>135</v>
      </c>
      <c r="K7" s="113" t="s">
        <v>136</v>
      </c>
      <c r="L7" s="158" t="s">
        <v>134</v>
      </c>
      <c r="M7" s="113" t="s">
        <v>137</v>
      </c>
      <c r="N7" s="108"/>
      <c r="O7" s="302"/>
      <c r="P7" s="158"/>
      <c r="Q7" s="108"/>
      <c r="R7" s="158" t="s">
        <v>134</v>
      </c>
      <c r="S7" s="113" t="s">
        <v>135</v>
      </c>
      <c r="T7" s="108"/>
      <c r="U7" s="158" t="s">
        <v>134</v>
      </c>
      <c r="V7" s="113" t="s">
        <v>135</v>
      </c>
      <c r="W7" s="113" t="s">
        <v>136</v>
      </c>
      <c r="X7" s="158" t="s">
        <v>134</v>
      </c>
      <c r="Y7" s="113" t="s">
        <v>137</v>
      </c>
      <c r="Z7" s="108"/>
      <c r="AB7" s="328"/>
    </row>
    <row r="8" s="151" customFormat="1" ht="15" customHeight="1" spans="1:28">
      <c r="A8" s="278" t="s">
        <v>138</v>
      </c>
      <c r="B8" s="193">
        <f>B9+B24</f>
        <v>334360</v>
      </c>
      <c r="C8" s="193">
        <f t="shared" ref="C8:M8" si="0">C9+C24</f>
        <v>292885</v>
      </c>
      <c r="D8" s="193">
        <f t="shared" si="0"/>
        <v>41475</v>
      </c>
      <c r="E8" s="193">
        <f t="shared" si="0"/>
        <v>352203</v>
      </c>
      <c r="F8" s="193">
        <f t="shared" si="0"/>
        <v>301600</v>
      </c>
      <c r="G8" s="193">
        <f t="shared" si="0"/>
        <v>50603</v>
      </c>
      <c r="H8" s="193">
        <f t="shared" si="0"/>
        <v>155060</v>
      </c>
      <c r="I8" s="193">
        <f t="shared" si="0"/>
        <v>125097</v>
      </c>
      <c r="J8" s="193">
        <f t="shared" si="0"/>
        <v>29965</v>
      </c>
      <c r="K8" s="193">
        <f t="shared" si="0"/>
        <v>-7048.05632789999</v>
      </c>
      <c r="L8" s="193">
        <f t="shared" si="0"/>
        <v>-0.0563278999925387</v>
      </c>
      <c r="M8" s="193">
        <f t="shared" si="0"/>
        <v>-7048</v>
      </c>
      <c r="N8" s="282">
        <f>SUM(N9,N24)</f>
        <v>345154.9436721</v>
      </c>
      <c r="O8" s="303">
        <f t="shared" ref="O8:O13" si="1">(N8-B8)/B8*100</f>
        <v>3.22853920089126</v>
      </c>
      <c r="P8" s="278" t="s">
        <v>139</v>
      </c>
      <c r="Q8" s="282">
        <f t="shared" ref="Q8:Z8" si="2">SUM(Q9:Q32)</f>
        <v>1110953.27</v>
      </c>
      <c r="R8" s="282">
        <f t="shared" si="2"/>
        <v>1042937.27</v>
      </c>
      <c r="S8" s="282">
        <f t="shared" si="2"/>
        <v>68016</v>
      </c>
      <c r="T8" s="282">
        <f t="shared" si="2"/>
        <v>590063</v>
      </c>
      <c r="U8" s="282">
        <f t="shared" si="2"/>
        <v>543772</v>
      </c>
      <c r="V8" s="282">
        <f t="shared" si="2"/>
        <v>46291</v>
      </c>
      <c r="W8" s="282">
        <f t="shared" si="2"/>
        <v>13154.79348</v>
      </c>
      <c r="X8" s="282">
        <f t="shared" si="2"/>
        <v>0.00347999999758031</v>
      </c>
      <c r="Y8" s="282">
        <f t="shared" si="2"/>
        <v>13154.79</v>
      </c>
      <c r="Z8" s="282">
        <f t="shared" si="2"/>
        <v>1124108.06348</v>
      </c>
      <c r="AA8" s="269"/>
      <c r="AB8" s="111"/>
    </row>
    <row r="9" s="151" customFormat="1" ht="15" customHeight="1" spans="1:28">
      <c r="A9" s="279" t="s">
        <v>140</v>
      </c>
      <c r="B9" s="193">
        <f>SUM(B10:B23)</f>
        <v>132004</v>
      </c>
      <c r="C9" s="193">
        <f t="shared" ref="C9:M9" si="3">SUM(C10:C23)</f>
        <v>94986</v>
      </c>
      <c r="D9" s="193">
        <f t="shared" si="3"/>
        <v>37018</v>
      </c>
      <c r="E9" s="193">
        <f t="shared" si="3"/>
        <v>137005</v>
      </c>
      <c r="F9" s="193">
        <f t="shared" si="3"/>
        <v>98595</v>
      </c>
      <c r="G9" s="193">
        <f t="shared" si="3"/>
        <v>38410</v>
      </c>
      <c r="H9" s="193">
        <f t="shared" si="3"/>
        <v>98222</v>
      </c>
      <c r="I9" s="193">
        <f t="shared" si="3"/>
        <v>75166</v>
      </c>
      <c r="J9" s="193">
        <f t="shared" si="3"/>
        <v>23058</v>
      </c>
      <c r="K9" s="193">
        <f t="shared" si="3"/>
        <v>1798.2436721</v>
      </c>
      <c r="L9" s="193">
        <f t="shared" si="3"/>
        <v>5646.2436721</v>
      </c>
      <c r="M9" s="193">
        <f t="shared" si="3"/>
        <v>-3848</v>
      </c>
      <c r="N9" s="282">
        <f>E9+K9</f>
        <v>138803.2436721</v>
      </c>
      <c r="O9" s="303">
        <f t="shared" si="1"/>
        <v>5.15078609140633</v>
      </c>
      <c r="P9" s="223" t="s">
        <v>141</v>
      </c>
      <c r="Q9" s="317">
        <f>R9+S9</f>
        <v>74866.56</v>
      </c>
      <c r="R9" s="317">
        <v>68993.56</v>
      </c>
      <c r="S9" s="317">
        <v>5873</v>
      </c>
      <c r="T9" s="318">
        <f>U9+V9</f>
        <v>30047</v>
      </c>
      <c r="U9" s="318">
        <v>26734</v>
      </c>
      <c r="V9" s="290">
        <v>3313</v>
      </c>
      <c r="W9" s="282">
        <f>X9+Y9</f>
        <v>16552.462</v>
      </c>
      <c r="X9" s="304">
        <v>15151.422</v>
      </c>
      <c r="Y9" s="329">
        <v>1401.04</v>
      </c>
      <c r="Z9" s="241">
        <f>W9+Q9</f>
        <v>91419.022</v>
      </c>
      <c r="AB9" s="111"/>
    </row>
    <row r="10" s="151" customFormat="1" ht="15" customHeight="1" spans="1:28">
      <c r="A10" s="280" t="s">
        <v>142</v>
      </c>
      <c r="B10" s="192">
        <f>C10+D10</f>
        <v>37007</v>
      </c>
      <c r="C10" s="192">
        <v>24606</v>
      </c>
      <c r="D10" s="192">
        <v>12401</v>
      </c>
      <c r="E10" s="167">
        <f>F10+G10</f>
        <v>39840</v>
      </c>
      <c r="F10" s="167">
        <v>25226</v>
      </c>
      <c r="G10" s="167">
        <v>14614</v>
      </c>
      <c r="H10" s="216">
        <f>I10+J10</f>
        <v>34909</v>
      </c>
      <c r="I10" s="216">
        <v>25891</v>
      </c>
      <c r="J10" s="216">
        <v>9018</v>
      </c>
      <c r="K10" s="300">
        <f>L10+M10</f>
        <v>6790.48</v>
      </c>
      <c r="L10" s="300">
        <v>7290.48</v>
      </c>
      <c r="M10" s="300">
        <v>-500</v>
      </c>
      <c r="N10" s="304">
        <f t="shared" ref="N10:N24" si="4">E10+K10</f>
        <v>46630.48</v>
      </c>
      <c r="O10" s="303">
        <f t="shared" si="1"/>
        <v>26.0044856378523</v>
      </c>
      <c r="P10" s="223" t="s">
        <v>143</v>
      </c>
      <c r="Q10" s="317">
        <f>R10+S10</f>
        <v>0</v>
      </c>
      <c r="R10" s="282"/>
      <c r="S10" s="282"/>
      <c r="T10" s="318">
        <f t="shared" ref="T10:T32" si="5">U10+V10</f>
        <v>0</v>
      </c>
      <c r="U10" s="216"/>
      <c r="V10" s="290"/>
      <c r="W10" s="282">
        <f t="shared" ref="W10:W32" si="6">X10+Y10</f>
        <v>0</v>
      </c>
      <c r="X10" s="304">
        <v>0</v>
      </c>
      <c r="Y10" s="329">
        <v>0</v>
      </c>
      <c r="Z10" s="241">
        <f>W10+Q10</f>
        <v>0</v>
      </c>
      <c r="AB10" s="111"/>
    </row>
    <row r="11" s="151" customFormat="1" ht="15" customHeight="1" spans="1:28">
      <c r="A11" s="280" t="s">
        <v>144</v>
      </c>
      <c r="B11" s="192">
        <f t="shared" ref="B11:B22" si="7">C11+D11</f>
        <v>17298</v>
      </c>
      <c r="C11" s="192">
        <v>12328</v>
      </c>
      <c r="D11" s="192">
        <v>4970</v>
      </c>
      <c r="E11" s="167">
        <f t="shared" ref="E11:E22" si="8">F11+G11</f>
        <v>18754</v>
      </c>
      <c r="F11" s="167">
        <v>12754</v>
      </c>
      <c r="G11" s="167">
        <v>6000</v>
      </c>
      <c r="H11" s="216">
        <f t="shared" ref="H11:H22" si="9">I11+J11</f>
        <v>13145</v>
      </c>
      <c r="I11" s="216">
        <v>9689</v>
      </c>
      <c r="J11" s="216">
        <v>3456</v>
      </c>
      <c r="K11" s="300">
        <f t="shared" ref="K11:K23" si="10">L11+M11</f>
        <v>1312.28654</v>
      </c>
      <c r="L11" s="300">
        <v>2312.28654</v>
      </c>
      <c r="M11" s="300">
        <v>-1000</v>
      </c>
      <c r="N11" s="304">
        <f t="shared" si="4"/>
        <v>20066.28654</v>
      </c>
      <c r="O11" s="303">
        <f t="shared" si="1"/>
        <v>16.0035064169268</v>
      </c>
      <c r="P11" s="223" t="s">
        <v>145</v>
      </c>
      <c r="Q11" s="317">
        <f t="shared" ref="Q11:Q32" si="11">R11+S11</f>
        <v>554.38</v>
      </c>
      <c r="R11" s="317">
        <v>551.38</v>
      </c>
      <c r="S11" s="317">
        <v>3</v>
      </c>
      <c r="T11" s="318">
        <f t="shared" si="5"/>
        <v>548</v>
      </c>
      <c r="U11" s="318">
        <v>548</v>
      </c>
      <c r="V11" s="290"/>
      <c r="W11" s="282">
        <f t="shared" si="6"/>
        <v>-136</v>
      </c>
      <c r="X11" s="304">
        <v>-136</v>
      </c>
      <c r="Y11" s="329">
        <v>0</v>
      </c>
      <c r="Z11" s="241">
        <f>W11+Q11</f>
        <v>418.38</v>
      </c>
      <c r="AB11" s="111"/>
    </row>
    <row r="12" s="151" customFormat="1" ht="15" customHeight="1" spans="1:28">
      <c r="A12" s="280" t="s">
        <v>146</v>
      </c>
      <c r="B12" s="192">
        <f t="shared" si="7"/>
        <v>4897</v>
      </c>
      <c r="C12" s="192">
        <v>4282</v>
      </c>
      <c r="D12" s="192">
        <v>615</v>
      </c>
      <c r="E12" s="167">
        <f t="shared" si="8"/>
        <v>4892</v>
      </c>
      <c r="F12" s="167">
        <v>4267</v>
      </c>
      <c r="G12" s="167">
        <v>625</v>
      </c>
      <c r="H12" s="216">
        <f t="shared" si="9"/>
        <v>3605</v>
      </c>
      <c r="I12" s="216">
        <v>3263</v>
      </c>
      <c r="J12" s="216">
        <v>342</v>
      </c>
      <c r="K12" s="300">
        <f t="shared" si="10"/>
        <v>179.679279</v>
      </c>
      <c r="L12" s="300">
        <v>279.679279</v>
      </c>
      <c r="M12" s="300">
        <v>-100</v>
      </c>
      <c r="N12" s="304">
        <f t="shared" si="4"/>
        <v>5071.679279</v>
      </c>
      <c r="O12" s="303">
        <f t="shared" si="1"/>
        <v>3.56706716356953</v>
      </c>
      <c r="P12" s="305" t="s">
        <v>147</v>
      </c>
      <c r="Q12" s="317">
        <f t="shared" si="11"/>
        <v>89165.23</v>
      </c>
      <c r="R12" s="167">
        <v>88876.23</v>
      </c>
      <c r="S12" s="167">
        <v>289</v>
      </c>
      <c r="T12" s="318">
        <f t="shared" si="5"/>
        <v>55744</v>
      </c>
      <c r="U12" s="318">
        <v>55612</v>
      </c>
      <c r="V12" s="290">
        <v>132</v>
      </c>
      <c r="W12" s="282">
        <f t="shared" si="6"/>
        <v>-7167.22</v>
      </c>
      <c r="X12" s="304">
        <v>-7152.22</v>
      </c>
      <c r="Y12" s="329">
        <v>-15</v>
      </c>
      <c r="Z12" s="241">
        <f t="shared" ref="Z12:Z32" si="12">W12+Q12</f>
        <v>81998.01</v>
      </c>
      <c r="AB12" s="111"/>
    </row>
    <row r="13" s="151" customFormat="1" ht="15" customHeight="1" spans="1:28">
      <c r="A13" s="280" t="s">
        <v>15</v>
      </c>
      <c r="B13" s="192">
        <f t="shared" si="7"/>
        <v>3</v>
      </c>
      <c r="C13" s="192">
        <v>3</v>
      </c>
      <c r="D13" s="192"/>
      <c r="E13" s="167">
        <f t="shared" si="8"/>
        <v>3</v>
      </c>
      <c r="F13" s="167">
        <v>3</v>
      </c>
      <c r="G13" s="167"/>
      <c r="H13" s="216">
        <f t="shared" si="9"/>
        <v>189</v>
      </c>
      <c r="I13" s="216">
        <v>189</v>
      </c>
      <c r="J13" s="216"/>
      <c r="K13" s="300">
        <f t="shared" si="10"/>
        <v>186</v>
      </c>
      <c r="L13" s="300">
        <v>186</v>
      </c>
      <c r="M13" s="300"/>
      <c r="N13" s="304">
        <f t="shared" si="4"/>
        <v>189</v>
      </c>
      <c r="O13" s="303">
        <f t="shared" si="1"/>
        <v>6200</v>
      </c>
      <c r="P13" s="223" t="s">
        <v>148</v>
      </c>
      <c r="Q13" s="317">
        <f t="shared" si="11"/>
        <v>106561.46</v>
      </c>
      <c r="R13" s="167">
        <v>85148.46</v>
      </c>
      <c r="S13" s="167">
        <v>21413</v>
      </c>
      <c r="T13" s="318">
        <f t="shared" si="5"/>
        <v>61926</v>
      </c>
      <c r="U13" s="318">
        <v>47600</v>
      </c>
      <c r="V13" s="290">
        <v>14326</v>
      </c>
      <c r="W13" s="282">
        <f t="shared" si="6"/>
        <v>16532.02</v>
      </c>
      <c r="X13" s="304">
        <v>10765.49</v>
      </c>
      <c r="Y13" s="329">
        <v>5766.53</v>
      </c>
      <c r="Z13" s="241">
        <f t="shared" si="12"/>
        <v>123093.48</v>
      </c>
      <c r="AB13" s="111"/>
    </row>
    <row r="14" s="151" customFormat="1" ht="15" customHeight="1" spans="1:28">
      <c r="A14" s="280" t="s">
        <v>149</v>
      </c>
      <c r="B14" s="192">
        <f t="shared" si="7"/>
        <v>13278</v>
      </c>
      <c r="C14" s="192">
        <v>10377</v>
      </c>
      <c r="D14" s="192">
        <v>2901</v>
      </c>
      <c r="E14" s="167">
        <f t="shared" si="8"/>
        <v>13614</v>
      </c>
      <c r="F14" s="167">
        <v>10814</v>
      </c>
      <c r="G14" s="167">
        <v>2800</v>
      </c>
      <c r="H14" s="216">
        <f t="shared" si="9"/>
        <v>13435</v>
      </c>
      <c r="I14" s="216">
        <v>11577</v>
      </c>
      <c r="J14" s="216">
        <v>1858</v>
      </c>
      <c r="K14" s="300">
        <f t="shared" si="10"/>
        <v>5033.58389</v>
      </c>
      <c r="L14" s="300">
        <v>5333.58389</v>
      </c>
      <c r="M14" s="300">
        <v>-300</v>
      </c>
      <c r="N14" s="304">
        <f t="shared" si="4"/>
        <v>18647.58389</v>
      </c>
      <c r="O14" s="303">
        <f t="shared" ref="O14:O22" si="13">(N14-B14)/B14*100</f>
        <v>40.4397039463775</v>
      </c>
      <c r="P14" s="223" t="s">
        <v>150</v>
      </c>
      <c r="Q14" s="317">
        <f t="shared" si="11"/>
        <v>22286.51</v>
      </c>
      <c r="R14" s="167">
        <v>21281.51</v>
      </c>
      <c r="S14" s="167">
        <v>1005</v>
      </c>
      <c r="T14" s="318">
        <f t="shared" si="5"/>
        <v>1409</v>
      </c>
      <c r="U14" s="318">
        <v>906</v>
      </c>
      <c r="V14" s="290">
        <v>503</v>
      </c>
      <c r="W14" s="282">
        <f t="shared" si="6"/>
        <v>122.27</v>
      </c>
      <c r="X14" s="283">
        <v>122.27</v>
      </c>
      <c r="Y14" s="330">
        <v>0</v>
      </c>
      <c r="Z14" s="241">
        <f t="shared" si="12"/>
        <v>22408.78</v>
      </c>
      <c r="AB14" s="111"/>
    </row>
    <row r="15" s="151" customFormat="1" ht="15" customHeight="1" spans="1:28">
      <c r="A15" s="280" t="s">
        <v>151</v>
      </c>
      <c r="B15" s="192">
        <f t="shared" si="7"/>
        <v>7861</v>
      </c>
      <c r="C15" s="192">
        <v>5610</v>
      </c>
      <c r="D15" s="192">
        <v>2251</v>
      </c>
      <c r="E15" s="167">
        <f t="shared" si="8"/>
        <v>8242</v>
      </c>
      <c r="F15" s="167">
        <v>5642</v>
      </c>
      <c r="G15" s="167">
        <v>2600</v>
      </c>
      <c r="H15" s="216">
        <f t="shared" si="9"/>
        <v>3554</v>
      </c>
      <c r="I15" s="216">
        <v>2326</v>
      </c>
      <c r="J15" s="216">
        <v>1228</v>
      </c>
      <c r="K15" s="300">
        <f t="shared" si="10"/>
        <v>-1828.132158</v>
      </c>
      <c r="L15" s="300">
        <v>-1228.132158</v>
      </c>
      <c r="M15" s="300">
        <v>-600</v>
      </c>
      <c r="N15" s="304">
        <f t="shared" si="4"/>
        <v>6413.867842</v>
      </c>
      <c r="O15" s="303">
        <f t="shared" si="13"/>
        <v>-18.4090084976466</v>
      </c>
      <c r="P15" s="223" t="s">
        <v>152</v>
      </c>
      <c r="Q15" s="317">
        <f t="shared" si="11"/>
        <v>12497.21</v>
      </c>
      <c r="R15" s="167">
        <v>11987.21</v>
      </c>
      <c r="S15" s="167">
        <v>510</v>
      </c>
      <c r="T15" s="318">
        <f t="shared" si="5"/>
        <v>6364</v>
      </c>
      <c r="U15" s="318">
        <v>6133</v>
      </c>
      <c r="V15" s="290">
        <v>231</v>
      </c>
      <c r="W15" s="282">
        <f t="shared" si="6"/>
        <v>-669</v>
      </c>
      <c r="X15" s="283">
        <v>-674</v>
      </c>
      <c r="Y15" s="330">
        <v>5</v>
      </c>
      <c r="Z15" s="241">
        <f t="shared" si="12"/>
        <v>11828.21</v>
      </c>
      <c r="AB15" s="111"/>
    </row>
    <row r="16" s="151" customFormat="1" ht="15" customHeight="1" spans="1:28">
      <c r="A16" s="280" t="s">
        <v>153</v>
      </c>
      <c r="B16" s="192">
        <f t="shared" si="7"/>
        <v>6029</v>
      </c>
      <c r="C16" s="192">
        <v>4407</v>
      </c>
      <c r="D16" s="192">
        <v>1622</v>
      </c>
      <c r="E16" s="167">
        <f t="shared" si="8"/>
        <v>6022</v>
      </c>
      <c r="F16" s="167">
        <v>4422</v>
      </c>
      <c r="G16" s="167">
        <v>1600</v>
      </c>
      <c r="H16" s="216">
        <f t="shared" si="9"/>
        <v>4765</v>
      </c>
      <c r="I16" s="216">
        <v>3677</v>
      </c>
      <c r="J16" s="216">
        <v>1088</v>
      </c>
      <c r="K16" s="300">
        <f t="shared" si="10"/>
        <v>143.730047</v>
      </c>
      <c r="L16" s="300">
        <v>343.730047</v>
      </c>
      <c r="M16" s="300">
        <v>-200</v>
      </c>
      <c r="N16" s="304">
        <f t="shared" si="4"/>
        <v>6165.730047</v>
      </c>
      <c r="O16" s="303">
        <f t="shared" si="13"/>
        <v>2.26787273179632</v>
      </c>
      <c r="P16" s="223" t="s">
        <v>154</v>
      </c>
      <c r="Q16" s="317">
        <f t="shared" si="11"/>
        <v>104329.13</v>
      </c>
      <c r="R16" s="167">
        <v>98072.13</v>
      </c>
      <c r="S16" s="167">
        <v>6257</v>
      </c>
      <c r="T16" s="318">
        <f t="shared" si="5"/>
        <v>56875</v>
      </c>
      <c r="U16" s="318">
        <v>51897</v>
      </c>
      <c r="V16" s="290">
        <v>4978</v>
      </c>
      <c r="W16" s="282">
        <f t="shared" si="6"/>
        <v>1190.2048</v>
      </c>
      <c r="X16" s="283">
        <v>-2335.1352</v>
      </c>
      <c r="Y16" s="330">
        <v>3525.34</v>
      </c>
      <c r="Z16" s="241">
        <f t="shared" si="12"/>
        <v>105519.3348</v>
      </c>
      <c r="AB16" s="111"/>
    </row>
    <row r="17" s="151" customFormat="1" ht="15" customHeight="1" spans="1:28">
      <c r="A17" s="281" t="s">
        <v>155</v>
      </c>
      <c r="B17" s="192">
        <f t="shared" si="7"/>
        <v>2791</v>
      </c>
      <c r="C17" s="192">
        <v>2054</v>
      </c>
      <c r="D17" s="192">
        <v>737</v>
      </c>
      <c r="E17" s="167">
        <f t="shared" si="8"/>
        <v>2465</v>
      </c>
      <c r="F17" s="167">
        <v>2065</v>
      </c>
      <c r="G17" s="167">
        <v>400</v>
      </c>
      <c r="H17" s="216">
        <f t="shared" si="9"/>
        <v>1483</v>
      </c>
      <c r="I17" s="216">
        <v>1135</v>
      </c>
      <c r="J17" s="216">
        <v>348</v>
      </c>
      <c r="K17" s="300">
        <f t="shared" si="10"/>
        <v>194.377448</v>
      </c>
      <c r="L17" s="300">
        <v>-5.62255199999981</v>
      </c>
      <c r="M17" s="300">
        <v>200</v>
      </c>
      <c r="N17" s="304">
        <f t="shared" si="4"/>
        <v>2659.377448</v>
      </c>
      <c r="O17" s="303">
        <f t="shared" si="13"/>
        <v>-4.71596388391257</v>
      </c>
      <c r="P17" s="223" t="s">
        <v>156</v>
      </c>
      <c r="Q17" s="317">
        <f t="shared" si="11"/>
        <v>418458.37</v>
      </c>
      <c r="R17" s="167">
        <v>415118.37</v>
      </c>
      <c r="S17" s="167">
        <v>3340</v>
      </c>
      <c r="T17" s="318">
        <f t="shared" si="5"/>
        <v>283691</v>
      </c>
      <c r="U17" s="318">
        <v>280970</v>
      </c>
      <c r="V17" s="290">
        <v>2721</v>
      </c>
      <c r="W17" s="282">
        <f t="shared" si="6"/>
        <v>131.01568</v>
      </c>
      <c r="X17" s="283">
        <v>-2413.06432</v>
      </c>
      <c r="Y17" s="330">
        <v>2544.08</v>
      </c>
      <c r="Z17" s="241">
        <f t="shared" si="12"/>
        <v>418589.38568</v>
      </c>
      <c r="AB17" s="111"/>
    </row>
    <row r="18" s="151" customFormat="1" ht="15" customHeight="1" spans="1:28">
      <c r="A18" s="280" t="s">
        <v>157</v>
      </c>
      <c r="B18" s="192">
        <f t="shared" si="7"/>
        <v>13507</v>
      </c>
      <c r="C18" s="192">
        <v>10347</v>
      </c>
      <c r="D18" s="192">
        <v>3160</v>
      </c>
      <c r="E18" s="167">
        <f t="shared" si="8"/>
        <v>12824</v>
      </c>
      <c r="F18" s="167">
        <v>11324</v>
      </c>
      <c r="G18" s="167">
        <v>1500</v>
      </c>
      <c r="H18" s="216">
        <f t="shared" si="9"/>
        <v>4303</v>
      </c>
      <c r="I18" s="216">
        <v>3088</v>
      </c>
      <c r="J18" s="216">
        <v>1215</v>
      </c>
      <c r="K18" s="300">
        <f t="shared" si="10"/>
        <v>-8036</v>
      </c>
      <c r="L18" s="300">
        <v>-8236</v>
      </c>
      <c r="M18" s="300">
        <v>200</v>
      </c>
      <c r="N18" s="304">
        <f t="shared" si="4"/>
        <v>4788</v>
      </c>
      <c r="O18" s="303">
        <f t="shared" si="13"/>
        <v>-64.5517139261124</v>
      </c>
      <c r="P18" s="223" t="s">
        <v>158</v>
      </c>
      <c r="Q18" s="317">
        <f t="shared" si="11"/>
        <v>7964.23</v>
      </c>
      <c r="R18" s="167">
        <v>7964.23</v>
      </c>
      <c r="S18" s="167"/>
      <c r="T18" s="318">
        <f t="shared" si="5"/>
        <v>3878</v>
      </c>
      <c r="U18" s="318">
        <v>3846</v>
      </c>
      <c r="V18" s="290">
        <v>32</v>
      </c>
      <c r="W18" s="282">
        <f t="shared" si="6"/>
        <v>4137</v>
      </c>
      <c r="X18" s="283">
        <v>4057</v>
      </c>
      <c r="Y18" s="330">
        <v>80</v>
      </c>
      <c r="Z18" s="241">
        <f t="shared" si="12"/>
        <v>12101.23</v>
      </c>
      <c r="AB18" s="111"/>
    </row>
    <row r="19" s="151" customFormat="1" ht="15" customHeight="1" spans="1:28">
      <c r="A19" s="280" t="s">
        <v>159</v>
      </c>
      <c r="B19" s="192">
        <f t="shared" si="7"/>
        <v>4110</v>
      </c>
      <c r="C19" s="192">
        <v>2221</v>
      </c>
      <c r="D19" s="192">
        <v>1889</v>
      </c>
      <c r="E19" s="167">
        <f t="shared" si="8"/>
        <v>3991</v>
      </c>
      <c r="F19" s="167">
        <v>2291</v>
      </c>
      <c r="G19" s="167">
        <v>1700</v>
      </c>
      <c r="H19" s="216">
        <f t="shared" si="9"/>
        <v>8212</v>
      </c>
      <c r="I19" s="216">
        <v>7145</v>
      </c>
      <c r="J19" s="216">
        <v>1067</v>
      </c>
      <c r="K19" s="300">
        <f t="shared" si="10"/>
        <v>8451.25416</v>
      </c>
      <c r="L19" s="300">
        <v>8551.25416</v>
      </c>
      <c r="M19" s="300">
        <v>-100</v>
      </c>
      <c r="N19" s="304">
        <f t="shared" si="4"/>
        <v>12442.25416</v>
      </c>
      <c r="O19" s="303">
        <f t="shared" si="13"/>
        <v>202.731244768856</v>
      </c>
      <c r="P19" s="306" t="s">
        <v>160</v>
      </c>
      <c r="Q19" s="317">
        <f t="shared" si="11"/>
        <v>83183.12</v>
      </c>
      <c r="R19" s="167">
        <v>77737.12</v>
      </c>
      <c r="S19" s="167">
        <v>5446</v>
      </c>
      <c r="T19" s="318">
        <f t="shared" si="5"/>
        <v>18523</v>
      </c>
      <c r="U19" s="318">
        <v>11244</v>
      </c>
      <c r="V19" s="167">
        <v>7279</v>
      </c>
      <c r="W19" s="282">
        <f t="shared" si="6"/>
        <v>-13677.46</v>
      </c>
      <c r="X19" s="283">
        <v>-18198.46</v>
      </c>
      <c r="Y19" s="330">
        <v>4521</v>
      </c>
      <c r="Z19" s="241">
        <f t="shared" si="12"/>
        <v>69505.66</v>
      </c>
      <c r="AB19" s="111"/>
    </row>
    <row r="20" s="151" customFormat="1" ht="15" customHeight="1" spans="1:28">
      <c r="A20" s="280" t="s">
        <v>161</v>
      </c>
      <c r="B20" s="192">
        <f t="shared" si="7"/>
        <v>405</v>
      </c>
      <c r="C20" s="192">
        <v>308</v>
      </c>
      <c r="D20" s="192">
        <v>97</v>
      </c>
      <c r="E20" s="167">
        <f t="shared" si="8"/>
        <v>308</v>
      </c>
      <c r="F20" s="167">
        <v>308</v>
      </c>
      <c r="G20" s="167">
        <v>0</v>
      </c>
      <c r="H20" s="216">
        <f t="shared" si="9"/>
        <v>1550</v>
      </c>
      <c r="I20" s="216"/>
      <c r="J20" s="216">
        <v>1550</v>
      </c>
      <c r="K20" s="300">
        <f t="shared" si="10"/>
        <v>1242</v>
      </c>
      <c r="L20" s="300">
        <v>-308</v>
      </c>
      <c r="M20" s="300">
        <v>1550</v>
      </c>
      <c r="N20" s="304">
        <f t="shared" si="4"/>
        <v>1550</v>
      </c>
      <c r="O20" s="303">
        <f t="shared" si="13"/>
        <v>282.716049382716</v>
      </c>
      <c r="P20" s="307" t="s">
        <v>162</v>
      </c>
      <c r="Q20" s="317">
        <f t="shared" si="11"/>
        <v>25172.64</v>
      </c>
      <c r="R20" s="167">
        <v>22709.64</v>
      </c>
      <c r="S20" s="167">
        <v>2463</v>
      </c>
      <c r="T20" s="318">
        <f t="shared" si="5"/>
        <v>15291</v>
      </c>
      <c r="U20" s="318">
        <v>13265</v>
      </c>
      <c r="V20" s="167">
        <v>2026</v>
      </c>
      <c r="W20" s="282">
        <f t="shared" si="6"/>
        <v>9662.7</v>
      </c>
      <c r="X20" s="283">
        <v>8272.4</v>
      </c>
      <c r="Y20" s="330">
        <v>1390.3</v>
      </c>
      <c r="Z20" s="241">
        <f t="shared" si="12"/>
        <v>34835.34</v>
      </c>
      <c r="AB20" s="111"/>
    </row>
    <row r="21" s="151" customFormat="1" ht="15" customHeight="1" spans="1:29">
      <c r="A21" s="280" t="s">
        <v>163</v>
      </c>
      <c r="B21" s="192">
        <f t="shared" si="7"/>
        <v>24686</v>
      </c>
      <c r="C21" s="192">
        <v>18332</v>
      </c>
      <c r="D21" s="192">
        <v>6354</v>
      </c>
      <c r="E21" s="167">
        <f t="shared" si="8"/>
        <v>25893</v>
      </c>
      <c r="F21" s="167">
        <v>19343</v>
      </c>
      <c r="G21" s="167">
        <v>6550</v>
      </c>
      <c r="H21" s="216">
        <f t="shared" si="9"/>
        <v>8921</v>
      </c>
      <c r="I21" s="216">
        <v>7047</v>
      </c>
      <c r="J21" s="216">
        <v>1874</v>
      </c>
      <c r="K21" s="300">
        <f t="shared" si="10"/>
        <v>-11915.47808</v>
      </c>
      <c r="L21" s="300">
        <v>-8915.47808</v>
      </c>
      <c r="M21" s="300">
        <v>-3000</v>
      </c>
      <c r="N21" s="304">
        <f t="shared" si="4"/>
        <v>13977.52192</v>
      </c>
      <c r="O21" s="303">
        <f t="shared" si="13"/>
        <v>-43.3787494126225</v>
      </c>
      <c r="P21" s="307" t="s">
        <v>164</v>
      </c>
      <c r="Q21" s="317">
        <f t="shared" si="11"/>
        <v>8558.78</v>
      </c>
      <c r="R21" s="167">
        <v>8558.78</v>
      </c>
      <c r="S21" s="167"/>
      <c r="T21" s="318">
        <f t="shared" si="5"/>
        <v>4089</v>
      </c>
      <c r="U21" s="318">
        <v>4089</v>
      </c>
      <c r="V21" s="167"/>
      <c r="W21" s="282">
        <f t="shared" si="6"/>
        <v>313.45</v>
      </c>
      <c r="X21" s="283">
        <v>245.45</v>
      </c>
      <c r="Y21" s="330">
        <v>68</v>
      </c>
      <c r="Z21" s="241">
        <f t="shared" si="12"/>
        <v>8872.23</v>
      </c>
      <c r="AB21" s="111"/>
      <c r="AC21" s="79"/>
    </row>
    <row r="22" s="151" customFormat="1" ht="15" customHeight="1" spans="1:29">
      <c r="A22" s="280" t="s">
        <v>165</v>
      </c>
      <c r="B22" s="192">
        <f t="shared" si="7"/>
        <v>132</v>
      </c>
      <c r="C22" s="192">
        <v>111</v>
      </c>
      <c r="D22" s="192">
        <v>21</v>
      </c>
      <c r="E22" s="167">
        <f t="shared" si="8"/>
        <v>157</v>
      </c>
      <c r="F22" s="167">
        <v>136</v>
      </c>
      <c r="G22" s="167">
        <v>21</v>
      </c>
      <c r="H22" s="216">
        <f t="shared" si="9"/>
        <v>151</v>
      </c>
      <c r="I22" s="216">
        <v>139</v>
      </c>
      <c r="J22" s="216">
        <v>12</v>
      </c>
      <c r="K22" s="300">
        <f t="shared" si="10"/>
        <v>42.4625461</v>
      </c>
      <c r="L22" s="300">
        <v>42.4625461</v>
      </c>
      <c r="M22" s="300">
        <v>0</v>
      </c>
      <c r="N22" s="304">
        <f t="shared" si="4"/>
        <v>199.4625461</v>
      </c>
      <c r="O22" s="303">
        <f t="shared" si="13"/>
        <v>51.107989469697</v>
      </c>
      <c r="P22" s="307" t="s">
        <v>166</v>
      </c>
      <c r="Q22" s="317">
        <f t="shared" si="11"/>
        <v>24943.58</v>
      </c>
      <c r="R22" s="167">
        <v>24616.58</v>
      </c>
      <c r="S22" s="167">
        <v>327</v>
      </c>
      <c r="T22" s="318">
        <f t="shared" si="5"/>
        <v>10523</v>
      </c>
      <c r="U22" s="318">
        <v>10291</v>
      </c>
      <c r="V22" s="167">
        <v>232</v>
      </c>
      <c r="W22" s="282">
        <f t="shared" si="6"/>
        <v>-7999.51</v>
      </c>
      <c r="X22" s="283">
        <v>-8028.01</v>
      </c>
      <c r="Y22" s="330">
        <v>28.5</v>
      </c>
      <c r="Z22" s="241">
        <f t="shared" si="12"/>
        <v>16944.07</v>
      </c>
      <c r="AB22" s="111"/>
      <c r="AC22" s="79"/>
    </row>
    <row r="23" s="151" customFormat="1" ht="15" customHeight="1" spans="1:29">
      <c r="A23" s="280" t="s">
        <v>167</v>
      </c>
      <c r="B23" s="192">
        <v>0</v>
      </c>
      <c r="C23" s="192">
        <v>0</v>
      </c>
      <c r="D23" s="192">
        <v>0</v>
      </c>
      <c r="E23" s="216"/>
      <c r="F23" s="216"/>
      <c r="G23" s="216">
        <v>0</v>
      </c>
      <c r="H23" s="216"/>
      <c r="I23" s="216"/>
      <c r="J23" s="216">
        <v>2</v>
      </c>
      <c r="K23" s="300">
        <f t="shared" si="10"/>
        <v>2</v>
      </c>
      <c r="L23" s="300">
        <v>0</v>
      </c>
      <c r="M23" s="300">
        <v>2</v>
      </c>
      <c r="N23" s="304">
        <f t="shared" si="4"/>
        <v>2</v>
      </c>
      <c r="O23" s="303"/>
      <c r="P23" s="307" t="s">
        <v>168</v>
      </c>
      <c r="Q23" s="317">
        <f t="shared" si="11"/>
        <v>8215.62</v>
      </c>
      <c r="R23" s="167">
        <v>8215.62</v>
      </c>
      <c r="S23" s="167"/>
      <c r="T23" s="318">
        <f t="shared" si="5"/>
        <v>2264</v>
      </c>
      <c r="U23" s="318">
        <v>2219</v>
      </c>
      <c r="V23" s="167">
        <v>45</v>
      </c>
      <c r="W23" s="282">
        <f t="shared" si="6"/>
        <v>-4234.72</v>
      </c>
      <c r="X23" s="283">
        <v>-4279.72</v>
      </c>
      <c r="Y23" s="330">
        <v>45</v>
      </c>
      <c r="Z23" s="241">
        <f t="shared" si="12"/>
        <v>3980.9</v>
      </c>
      <c r="AB23" s="111"/>
      <c r="AC23" s="79"/>
    </row>
    <row r="24" s="151" customFormat="1" ht="15" customHeight="1" spans="1:29">
      <c r="A24" s="279" t="s">
        <v>169</v>
      </c>
      <c r="B24" s="282">
        <f>B25+B26+B27+B28+B29+B30+B31+B32</f>
        <v>202356</v>
      </c>
      <c r="C24" s="282">
        <f t="shared" ref="C24:M24" si="14">C25+C26+C27+C28+C29+C30+C31+C32</f>
        <v>197899</v>
      </c>
      <c r="D24" s="282">
        <f t="shared" si="14"/>
        <v>4457</v>
      </c>
      <c r="E24" s="282">
        <f t="shared" si="14"/>
        <v>215198</v>
      </c>
      <c r="F24" s="282">
        <f t="shared" si="14"/>
        <v>203005</v>
      </c>
      <c r="G24" s="282">
        <f t="shared" si="14"/>
        <v>12193</v>
      </c>
      <c r="H24" s="282">
        <f t="shared" si="14"/>
        <v>56838</v>
      </c>
      <c r="I24" s="282">
        <f t="shared" si="14"/>
        <v>49931</v>
      </c>
      <c r="J24" s="282">
        <f t="shared" si="14"/>
        <v>6907</v>
      </c>
      <c r="K24" s="282">
        <f t="shared" si="14"/>
        <v>-8846.29999999999</v>
      </c>
      <c r="L24" s="282">
        <f t="shared" si="14"/>
        <v>-5646.29999999999</v>
      </c>
      <c r="M24" s="282">
        <f t="shared" si="14"/>
        <v>-3200</v>
      </c>
      <c r="N24" s="282">
        <f t="shared" si="4"/>
        <v>206351.7</v>
      </c>
      <c r="O24" s="303">
        <f t="shared" ref="O24:O32" si="15">(N24-B24)/B24*100</f>
        <v>1.97458933760304</v>
      </c>
      <c r="P24" s="307" t="s">
        <v>170</v>
      </c>
      <c r="Q24" s="317">
        <f t="shared" si="11"/>
        <v>2030</v>
      </c>
      <c r="R24" s="167">
        <v>1830</v>
      </c>
      <c r="S24" s="167">
        <v>200</v>
      </c>
      <c r="T24" s="318">
        <f t="shared" si="5"/>
        <v>932</v>
      </c>
      <c r="U24" s="318">
        <v>397</v>
      </c>
      <c r="V24" s="167">
        <v>535</v>
      </c>
      <c r="W24" s="282">
        <f t="shared" si="6"/>
        <v>620.93</v>
      </c>
      <c r="X24" s="283">
        <v>85.93</v>
      </c>
      <c r="Y24" s="330">
        <v>535</v>
      </c>
      <c r="Z24" s="241">
        <f t="shared" si="12"/>
        <v>2650.93</v>
      </c>
      <c r="AB24" s="111"/>
      <c r="AC24" s="79"/>
    </row>
    <row r="25" s="151" customFormat="1" ht="15" customHeight="1" spans="1:29">
      <c r="A25" s="280" t="s">
        <v>171</v>
      </c>
      <c r="B25" s="192">
        <f>C25+D25</f>
        <v>13455</v>
      </c>
      <c r="C25" s="192">
        <v>11009</v>
      </c>
      <c r="D25" s="192">
        <v>2446</v>
      </c>
      <c r="E25" s="167">
        <f>F25+G25</f>
        <v>14397</v>
      </c>
      <c r="F25" s="167">
        <v>12154</v>
      </c>
      <c r="G25" s="167">
        <v>2243</v>
      </c>
      <c r="H25" s="216">
        <f>I25+J25</f>
        <v>8466</v>
      </c>
      <c r="I25" s="216">
        <v>6053</v>
      </c>
      <c r="J25" s="216">
        <v>2413</v>
      </c>
      <c r="K25" s="300">
        <f>L25+M25</f>
        <v>-3023.43</v>
      </c>
      <c r="L25" s="300">
        <v>-3023.43</v>
      </c>
      <c r="M25" s="300">
        <v>0</v>
      </c>
      <c r="N25" s="304">
        <f t="shared" ref="N25:N32" si="16">E25+K25</f>
        <v>11373.57</v>
      </c>
      <c r="O25" s="303">
        <f t="shared" si="15"/>
        <v>-15.4695652173913</v>
      </c>
      <c r="P25" s="307" t="s">
        <v>172</v>
      </c>
      <c r="Q25" s="317">
        <f t="shared" si="11"/>
        <v>13083.26</v>
      </c>
      <c r="R25" s="167">
        <v>12917.26</v>
      </c>
      <c r="S25" s="167">
        <v>166</v>
      </c>
      <c r="T25" s="318">
        <f t="shared" si="5"/>
        <v>2820</v>
      </c>
      <c r="U25" s="318">
        <v>2585</v>
      </c>
      <c r="V25" s="290">
        <v>235</v>
      </c>
      <c r="W25" s="282">
        <f t="shared" si="6"/>
        <v>6341.95</v>
      </c>
      <c r="X25" s="283">
        <v>6091.95</v>
      </c>
      <c r="Y25" s="330">
        <v>250</v>
      </c>
      <c r="Z25" s="241">
        <f t="shared" si="12"/>
        <v>19425.21</v>
      </c>
      <c r="AB25" s="111"/>
      <c r="AC25" s="334"/>
    </row>
    <row r="26" s="178" customFormat="1" ht="15" customHeight="1" spans="1:29">
      <c r="A26" s="280" t="s">
        <v>173</v>
      </c>
      <c r="B26" s="192">
        <f t="shared" ref="B26:B32" si="17">C26+D26</f>
        <v>22679</v>
      </c>
      <c r="C26" s="192">
        <v>21935</v>
      </c>
      <c r="D26" s="192">
        <v>744</v>
      </c>
      <c r="E26" s="167">
        <f t="shared" ref="E26:E32" si="18">F26+G26</f>
        <v>24401</v>
      </c>
      <c r="F26" s="167">
        <v>23701</v>
      </c>
      <c r="G26" s="167">
        <v>700</v>
      </c>
      <c r="H26" s="216">
        <f t="shared" ref="H26:H32" si="19">I26+J26</f>
        <v>15343</v>
      </c>
      <c r="I26" s="216">
        <v>14655</v>
      </c>
      <c r="J26" s="216">
        <v>688</v>
      </c>
      <c r="K26" s="300">
        <f t="shared" ref="K26:K32" si="20">L26+M26</f>
        <v>3985.37</v>
      </c>
      <c r="L26" s="300">
        <v>3744.37</v>
      </c>
      <c r="M26" s="300">
        <v>241</v>
      </c>
      <c r="N26" s="304">
        <f t="shared" si="16"/>
        <v>28386.37</v>
      </c>
      <c r="O26" s="303">
        <f t="shared" si="15"/>
        <v>25.1658803298205</v>
      </c>
      <c r="P26" s="307" t="s">
        <v>174</v>
      </c>
      <c r="Q26" s="317">
        <f t="shared" si="11"/>
        <v>29120.62</v>
      </c>
      <c r="R26" s="167">
        <v>26658.62</v>
      </c>
      <c r="S26" s="167">
        <v>2462</v>
      </c>
      <c r="T26" s="318">
        <f t="shared" si="5"/>
        <v>14559</v>
      </c>
      <c r="U26" s="318">
        <v>13032</v>
      </c>
      <c r="V26" s="290">
        <v>1527</v>
      </c>
      <c r="W26" s="282">
        <f t="shared" si="6"/>
        <v>2714.34</v>
      </c>
      <c r="X26" s="283">
        <v>2714.34</v>
      </c>
      <c r="Y26" s="330">
        <v>0</v>
      </c>
      <c r="Z26" s="241">
        <f t="shared" si="12"/>
        <v>31834.96</v>
      </c>
      <c r="AA26" s="151"/>
      <c r="AB26" s="111"/>
      <c r="AC26" s="334"/>
    </row>
    <row r="27" s="151" customFormat="1" ht="15" customHeight="1" spans="1:29">
      <c r="A27" s="280" t="s">
        <v>175</v>
      </c>
      <c r="B27" s="192">
        <f t="shared" si="17"/>
        <v>28929</v>
      </c>
      <c r="C27" s="192">
        <v>28855</v>
      </c>
      <c r="D27" s="192">
        <v>74</v>
      </c>
      <c r="E27" s="167">
        <f t="shared" si="18"/>
        <v>28899</v>
      </c>
      <c r="F27" s="167">
        <v>28899</v>
      </c>
      <c r="G27" s="167">
        <v>0</v>
      </c>
      <c r="H27" s="216">
        <f t="shared" si="19"/>
        <v>14839</v>
      </c>
      <c r="I27" s="216">
        <v>14831</v>
      </c>
      <c r="J27" s="216">
        <v>8</v>
      </c>
      <c r="K27" s="300">
        <f t="shared" si="20"/>
        <v>213.369999999999</v>
      </c>
      <c r="L27" s="300">
        <v>205.369999999999</v>
      </c>
      <c r="M27" s="300">
        <v>8</v>
      </c>
      <c r="N27" s="304">
        <f t="shared" si="16"/>
        <v>29112.37</v>
      </c>
      <c r="O27" s="303">
        <f t="shared" si="15"/>
        <v>0.633862214386944</v>
      </c>
      <c r="P27" s="307" t="s">
        <v>176</v>
      </c>
      <c r="Q27" s="317">
        <f t="shared" si="11"/>
        <v>847.3</v>
      </c>
      <c r="R27" s="167">
        <v>847.3</v>
      </c>
      <c r="S27" s="167"/>
      <c r="T27" s="318">
        <f t="shared" si="5"/>
        <v>27</v>
      </c>
      <c r="U27" s="318">
        <v>27</v>
      </c>
      <c r="V27" s="290"/>
      <c r="W27" s="282">
        <f t="shared" si="6"/>
        <v>-0.300000000000001</v>
      </c>
      <c r="X27" s="283">
        <v>-0.300000000000001</v>
      </c>
      <c r="Y27" s="330">
        <v>0</v>
      </c>
      <c r="Z27" s="241">
        <f t="shared" si="12"/>
        <v>847</v>
      </c>
      <c r="AB27" s="111"/>
      <c r="AC27" s="334"/>
    </row>
    <row r="28" s="151" customFormat="1" ht="15" customHeight="1" spans="1:29">
      <c r="A28" s="280" t="s">
        <v>177</v>
      </c>
      <c r="B28" s="192">
        <f t="shared" si="17"/>
        <v>0</v>
      </c>
      <c r="C28" s="192">
        <v>0</v>
      </c>
      <c r="D28" s="192">
        <v>0</v>
      </c>
      <c r="E28" s="167">
        <f t="shared" si="18"/>
        <v>0</v>
      </c>
      <c r="F28" s="167">
        <v>0</v>
      </c>
      <c r="G28" s="167">
        <v>0</v>
      </c>
      <c r="H28" s="216">
        <f t="shared" si="19"/>
        <v>0</v>
      </c>
      <c r="I28" s="216"/>
      <c r="J28" s="216">
        <v>0</v>
      </c>
      <c r="K28" s="300">
        <f t="shared" si="20"/>
        <v>0</v>
      </c>
      <c r="L28" s="300">
        <v>0</v>
      </c>
      <c r="M28" s="300">
        <v>0</v>
      </c>
      <c r="N28" s="304">
        <f t="shared" si="16"/>
        <v>0</v>
      </c>
      <c r="O28" s="303"/>
      <c r="P28" s="307" t="s">
        <v>178</v>
      </c>
      <c r="Q28" s="317">
        <f t="shared" si="11"/>
        <v>3150.79</v>
      </c>
      <c r="R28" s="167">
        <v>3120.79</v>
      </c>
      <c r="S28" s="167">
        <v>30</v>
      </c>
      <c r="T28" s="318">
        <f t="shared" si="5"/>
        <v>2177</v>
      </c>
      <c r="U28" s="318">
        <v>2161</v>
      </c>
      <c r="V28" s="290">
        <v>16</v>
      </c>
      <c r="W28" s="282">
        <f t="shared" si="6"/>
        <v>-678.5</v>
      </c>
      <c r="X28" s="283">
        <v>-683.5</v>
      </c>
      <c r="Y28" s="330">
        <v>5</v>
      </c>
      <c r="Z28" s="241">
        <f t="shared" si="12"/>
        <v>2472.29</v>
      </c>
      <c r="AB28" s="111"/>
      <c r="AC28" s="79"/>
    </row>
    <row r="29" s="151" customFormat="1" ht="15" customHeight="1" spans="1:29">
      <c r="A29" s="280" t="s">
        <v>179</v>
      </c>
      <c r="B29" s="192">
        <f t="shared" si="17"/>
        <v>104514</v>
      </c>
      <c r="C29" s="192">
        <v>103575</v>
      </c>
      <c r="D29" s="192">
        <v>939</v>
      </c>
      <c r="E29" s="167">
        <f t="shared" si="18"/>
        <v>114587</v>
      </c>
      <c r="F29" s="167">
        <v>105587</v>
      </c>
      <c r="G29" s="167">
        <v>9000</v>
      </c>
      <c r="H29" s="216">
        <f t="shared" si="19"/>
        <v>9861</v>
      </c>
      <c r="I29" s="216">
        <v>6378</v>
      </c>
      <c r="J29" s="216">
        <v>3483</v>
      </c>
      <c r="K29" s="300">
        <f t="shared" si="20"/>
        <v>-7966.00999999999</v>
      </c>
      <c r="L29" s="300">
        <v>-4367.00999999999</v>
      </c>
      <c r="M29" s="300">
        <v>-3599</v>
      </c>
      <c r="N29" s="304">
        <f t="shared" si="16"/>
        <v>106620.99</v>
      </c>
      <c r="O29" s="303">
        <f t="shared" si="15"/>
        <v>2.01598828865033</v>
      </c>
      <c r="P29" s="307" t="s">
        <v>180</v>
      </c>
      <c r="Q29" s="317">
        <f t="shared" si="11"/>
        <v>12700</v>
      </c>
      <c r="R29" s="167">
        <v>12000</v>
      </c>
      <c r="S29" s="319">
        <v>700</v>
      </c>
      <c r="T29" s="318">
        <f t="shared" si="5"/>
        <v>0</v>
      </c>
      <c r="U29" s="181"/>
      <c r="V29" s="290"/>
      <c r="W29" s="282">
        <f t="shared" si="6"/>
        <v>150</v>
      </c>
      <c r="X29" s="283">
        <v>0</v>
      </c>
      <c r="Y29" s="330">
        <v>150</v>
      </c>
      <c r="Z29" s="331">
        <f t="shared" si="12"/>
        <v>12850</v>
      </c>
      <c r="AB29" s="111"/>
      <c r="AC29" s="79"/>
    </row>
    <row r="30" s="151" customFormat="1" ht="15" customHeight="1" spans="1:28">
      <c r="A30" s="280" t="s">
        <v>181</v>
      </c>
      <c r="B30" s="192">
        <f t="shared" si="17"/>
        <v>29843</v>
      </c>
      <c r="C30" s="192">
        <v>29589</v>
      </c>
      <c r="D30" s="192">
        <v>254</v>
      </c>
      <c r="E30" s="167">
        <f t="shared" si="18"/>
        <v>29959</v>
      </c>
      <c r="F30" s="167">
        <v>29709</v>
      </c>
      <c r="G30" s="167">
        <v>250</v>
      </c>
      <c r="H30" s="216">
        <f t="shared" si="19"/>
        <v>7895</v>
      </c>
      <c r="I30" s="216">
        <v>7580</v>
      </c>
      <c r="J30" s="216">
        <v>315</v>
      </c>
      <c r="K30" s="300">
        <f t="shared" si="20"/>
        <v>-2379</v>
      </c>
      <c r="L30" s="300">
        <v>-2529</v>
      </c>
      <c r="M30" s="300">
        <v>150</v>
      </c>
      <c r="N30" s="304">
        <f t="shared" si="16"/>
        <v>27580</v>
      </c>
      <c r="O30" s="303">
        <f t="shared" si="15"/>
        <v>-7.58301779311731</v>
      </c>
      <c r="P30" s="308" t="s">
        <v>182</v>
      </c>
      <c r="Q30" s="317">
        <f t="shared" si="11"/>
        <v>38298</v>
      </c>
      <c r="R30" s="167">
        <v>30000</v>
      </c>
      <c r="S30" s="167">
        <v>8298</v>
      </c>
      <c r="T30" s="318">
        <f t="shared" si="5"/>
        <v>18376</v>
      </c>
      <c r="U30" s="318">
        <v>10216</v>
      </c>
      <c r="V30" s="290">
        <v>8160</v>
      </c>
      <c r="W30" s="282">
        <f t="shared" si="6"/>
        <v>-138</v>
      </c>
      <c r="X30" s="283">
        <v>0</v>
      </c>
      <c r="Y30" s="330">
        <v>-138</v>
      </c>
      <c r="Z30" s="331">
        <f t="shared" si="12"/>
        <v>38160</v>
      </c>
      <c r="AB30" s="111"/>
    </row>
    <row r="31" s="151" customFormat="1" ht="15" customHeight="1" spans="1:28">
      <c r="A31" s="280" t="s">
        <v>183</v>
      </c>
      <c r="B31" s="192">
        <f t="shared" si="17"/>
        <v>15</v>
      </c>
      <c r="C31" s="192">
        <v>15</v>
      </c>
      <c r="D31" s="192">
        <v>0</v>
      </c>
      <c r="E31" s="167">
        <f t="shared" si="18"/>
        <v>0</v>
      </c>
      <c r="F31" s="167"/>
      <c r="G31" s="167">
        <v>0</v>
      </c>
      <c r="H31" s="216">
        <f t="shared" si="19"/>
        <v>0</v>
      </c>
      <c r="I31" s="216"/>
      <c r="J31" s="216">
        <v>0</v>
      </c>
      <c r="K31" s="300">
        <f t="shared" si="20"/>
        <v>0</v>
      </c>
      <c r="L31" s="300">
        <v>0</v>
      </c>
      <c r="M31" s="300">
        <v>0</v>
      </c>
      <c r="N31" s="304">
        <f t="shared" si="16"/>
        <v>0</v>
      </c>
      <c r="O31" s="303">
        <f t="shared" si="15"/>
        <v>-100</v>
      </c>
      <c r="P31" s="308" t="s">
        <v>184</v>
      </c>
      <c r="Q31" s="317">
        <f t="shared" si="11"/>
        <v>250</v>
      </c>
      <c r="R31" s="167">
        <v>250</v>
      </c>
      <c r="S31" s="167"/>
      <c r="T31" s="318">
        <f t="shared" si="5"/>
        <v>0</v>
      </c>
      <c r="U31" s="167"/>
      <c r="V31" s="290"/>
      <c r="W31" s="282">
        <f t="shared" si="6"/>
        <v>0</v>
      </c>
      <c r="X31" s="283">
        <v>0</v>
      </c>
      <c r="Y31" s="330">
        <v>0</v>
      </c>
      <c r="Z31" s="331">
        <f t="shared" si="12"/>
        <v>250</v>
      </c>
      <c r="AB31" s="111"/>
    </row>
    <row r="32" s="151" customFormat="1" ht="15" customHeight="1" spans="1:28">
      <c r="A32" s="280" t="s">
        <v>185</v>
      </c>
      <c r="B32" s="192">
        <f t="shared" si="17"/>
        <v>2921</v>
      </c>
      <c r="C32" s="192">
        <v>2921</v>
      </c>
      <c r="D32" s="192"/>
      <c r="E32" s="167">
        <f t="shared" si="18"/>
        <v>2955</v>
      </c>
      <c r="F32" s="167">
        <v>2955</v>
      </c>
      <c r="G32" s="167"/>
      <c r="H32" s="216">
        <f t="shared" si="19"/>
        <v>434</v>
      </c>
      <c r="I32" s="216">
        <v>434</v>
      </c>
      <c r="J32" s="216">
        <v>0</v>
      </c>
      <c r="K32" s="300">
        <f t="shared" si="20"/>
        <v>323.4</v>
      </c>
      <c r="L32" s="300">
        <v>323.4</v>
      </c>
      <c r="M32" s="300">
        <v>0</v>
      </c>
      <c r="N32" s="304">
        <f t="shared" si="16"/>
        <v>3278.4</v>
      </c>
      <c r="O32" s="303">
        <f t="shared" si="15"/>
        <v>12.2355357754194</v>
      </c>
      <c r="P32" s="150" t="s">
        <v>186</v>
      </c>
      <c r="Q32" s="317">
        <f t="shared" si="11"/>
        <v>24716.48</v>
      </c>
      <c r="R32" s="167">
        <v>15482.48</v>
      </c>
      <c r="S32" s="167">
        <v>9234</v>
      </c>
      <c r="T32" s="318">
        <f t="shared" si="5"/>
        <v>0</v>
      </c>
      <c r="U32" s="216"/>
      <c r="V32" s="290"/>
      <c r="W32" s="282">
        <f t="shared" si="6"/>
        <v>-10612.839</v>
      </c>
      <c r="X32" s="283">
        <v>-3605.839</v>
      </c>
      <c r="Y32" s="330">
        <v>-7007</v>
      </c>
      <c r="Z32" s="331">
        <f t="shared" si="12"/>
        <v>14103.641</v>
      </c>
      <c r="AB32" s="111"/>
    </row>
    <row r="33" s="178" customFormat="1" ht="18.75" spans="1:28">
      <c r="A33" s="280"/>
      <c r="B33" s="283"/>
      <c r="C33" s="283"/>
      <c r="D33" s="283"/>
      <c r="E33" s="216"/>
      <c r="F33" s="216"/>
      <c r="G33" s="216"/>
      <c r="H33" s="216"/>
      <c r="I33" s="216"/>
      <c r="J33" s="216"/>
      <c r="K33" s="300"/>
      <c r="L33" s="300"/>
      <c r="M33" s="300"/>
      <c r="N33" s="282"/>
      <c r="O33" s="303"/>
      <c r="P33" s="223"/>
      <c r="Q33" s="282"/>
      <c r="R33" s="282"/>
      <c r="S33" s="282"/>
      <c r="T33" s="216"/>
      <c r="U33" s="216"/>
      <c r="V33" s="216"/>
      <c r="W33" s="327"/>
      <c r="X33" s="327"/>
      <c r="Y33" s="327"/>
      <c r="Z33" s="331"/>
      <c r="AA33" s="151"/>
      <c r="AB33" s="111"/>
    </row>
    <row r="34" s="178" customFormat="1" spans="1:28">
      <c r="A34" s="197" t="s">
        <v>187</v>
      </c>
      <c r="B34" s="284">
        <f>B8</f>
        <v>334360</v>
      </c>
      <c r="C34" s="284">
        <f t="shared" ref="C34:N34" si="21">C8</f>
        <v>292885</v>
      </c>
      <c r="D34" s="284">
        <f t="shared" si="21"/>
        <v>41475</v>
      </c>
      <c r="E34" s="284">
        <f t="shared" si="21"/>
        <v>352203</v>
      </c>
      <c r="F34" s="284">
        <f t="shared" si="21"/>
        <v>301600</v>
      </c>
      <c r="G34" s="284">
        <f t="shared" si="21"/>
        <v>50603</v>
      </c>
      <c r="H34" s="284">
        <f t="shared" si="21"/>
        <v>155060</v>
      </c>
      <c r="I34" s="284">
        <f t="shared" si="21"/>
        <v>125097</v>
      </c>
      <c r="J34" s="284">
        <f t="shared" si="21"/>
        <v>29965</v>
      </c>
      <c r="K34" s="284">
        <f t="shared" si="21"/>
        <v>-7048.05632789999</v>
      </c>
      <c r="L34" s="284">
        <f t="shared" si="21"/>
        <v>-0.0563278999925387</v>
      </c>
      <c r="M34" s="284">
        <f t="shared" si="21"/>
        <v>-7048</v>
      </c>
      <c r="N34" s="284">
        <f t="shared" si="21"/>
        <v>345154.9436721</v>
      </c>
      <c r="O34" s="303">
        <f t="shared" ref="O34:O36" si="22">(N34-B34)/B34*100</f>
        <v>3.22853920089126</v>
      </c>
      <c r="P34" s="197" t="s">
        <v>188</v>
      </c>
      <c r="Q34" s="320">
        <f>Q8</f>
        <v>1110953.27</v>
      </c>
      <c r="R34" s="320">
        <f t="shared" ref="R34:Z34" si="23">R8</f>
        <v>1042937.27</v>
      </c>
      <c r="S34" s="320">
        <f t="shared" si="23"/>
        <v>68016</v>
      </c>
      <c r="T34" s="320">
        <f t="shared" si="23"/>
        <v>590063</v>
      </c>
      <c r="U34" s="320">
        <f t="shared" si="23"/>
        <v>543772</v>
      </c>
      <c r="V34" s="320">
        <f t="shared" si="23"/>
        <v>46291</v>
      </c>
      <c r="W34" s="320">
        <f t="shared" si="23"/>
        <v>13154.79348</v>
      </c>
      <c r="X34" s="320">
        <f t="shared" si="23"/>
        <v>0.00347999999758031</v>
      </c>
      <c r="Y34" s="320">
        <f t="shared" si="23"/>
        <v>13154.79</v>
      </c>
      <c r="Z34" s="320">
        <f t="shared" si="23"/>
        <v>1124108.06348</v>
      </c>
      <c r="AA34" s="151"/>
      <c r="AB34" s="111"/>
    </row>
    <row r="35" s="178" customFormat="1" spans="1:28">
      <c r="A35" s="285" t="s">
        <v>189</v>
      </c>
      <c r="B35" s="286">
        <f>B36+B91+B108+B109+B113+B114+B115</f>
        <v>1113256</v>
      </c>
      <c r="C35" s="286">
        <f t="shared" ref="C35:N35" si="24">C36+C91+C108+C109+C113+C114+C115</f>
        <v>1054714</v>
      </c>
      <c r="D35" s="286">
        <f t="shared" si="24"/>
        <v>71017</v>
      </c>
      <c r="E35" s="286">
        <f t="shared" si="24"/>
        <v>950838.014</v>
      </c>
      <c r="F35" s="286">
        <f t="shared" si="24"/>
        <v>884517.014</v>
      </c>
      <c r="G35" s="286">
        <f t="shared" si="24"/>
        <v>66321</v>
      </c>
      <c r="H35" s="286">
        <f t="shared" si="24"/>
        <v>0</v>
      </c>
      <c r="I35" s="286">
        <f t="shared" si="24"/>
        <v>0</v>
      </c>
      <c r="J35" s="286">
        <f t="shared" si="24"/>
        <v>0</v>
      </c>
      <c r="K35" s="286">
        <f t="shared" si="24"/>
        <v>27915.316</v>
      </c>
      <c r="L35" s="286">
        <f t="shared" si="24"/>
        <v>12712.316</v>
      </c>
      <c r="M35" s="286">
        <f t="shared" si="24"/>
        <v>15203</v>
      </c>
      <c r="N35" s="286">
        <f t="shared" si="24"/>
        <v>978753.33</v>
      </c>
      <c r="O35" s="303"/>
      <c r="P35" s="285" t="s">
        <v>190</v>
      </c>
      <c r="Q35" s="320">
        <f>Q36+Q53+Q77+Q99</f>
        <v>46597</v>
      </c>
      <c r="R35" s="320">
        <f t="shared" ref="R35:Z35" si="25">R36+R53+R77+R99</f>
        <v>38330</v>
      </c>
      <c r="S35" s="320">
        <f t="shared" si="25"/>
        <v>8267</v>
      </c>
      <c r="T35" s="320">
        <f t="shared" si="25"/>
        <v>0</v>
      </c>
      <c r="U35" s="320">
        <f t="shared" si="25"/>
        <v>0</v>
      </c>
      <c r="V35" s="320">
        <f t="shared" si="25"/>
        <v>0</v>
      </c>
      <c r="W35" s="320">
        <f t="shared" si="25"/>
        <v>7712</v>
      </c>
      <c r="X35" s="320">
        <f t="shared" si="25"/>
        <v>12712</v>
      </c>
      <c r="Y35" s="320">
        <f t="shared" si="25"/>
        <v>-5000</v>
      </c>
      <c r="Z35" s="320">
        <f t="shared" si="25"/>
        <v>54309</v>
      </c>
      <c r="AA35" s="151"/>
      <c r="AB35" s="111"/>
    </row>
    <row r="36" s="178" customFormat="1" spans="1:28">
      <c r="A36" s="287" t="s">
        <v>191</v>
      </c>
      <c r="B36" s="286">
        <f>B37+B44+B69</f>
        <v>730142</v>
      </c>
      <c r="C36" s="286">
        <f t="shared" ref="C36:N36" si="26">C37+C44+C69</f>
        <v>691365</v>
      </c>
      <c r="D36" s="286">
        <f t="shared" si="26"/>
        <v>38777</v>
      </c>
      <c r="E36" s="286">
        <f t="shared" si="26"/>
        <v>639776.014</v>
      </c>
      <c r="F36" s="286">
        <f t="shared" si="26"/>
        <v>635075.014</v>
      </c>
      <c r="G36" s="286">
        <f t="shared" si="26"/>
        <v>4701</v>
      </c>
      <c r="H36" s="286">
        <f t="shared" si="26"/>
        <v>0</v>
      </c>
      <c r="I36" s="286">
        <f t="shared" si="26"/>
        <v>0</v>
      </c>
      <c r="J36" s="286">
        <f t="shared" si="26"/>
        <v>0</v>
      </c>
      <c r="K36" s="286">
        <f t="shared" si="26"/>
        <v>-5583.864</v>
      </c>
      <c r="L36" s="286">
        <f t="shared" si="26"/>
        <v>-21314.864</v>
      </c>
      <c r="M36" s="286">
        <f t="shared" si="26"/>
        <v>15731</v>
      </c>
      <c r="N36" s="286">
        <f t="shared" si="26"/>
        <v>634192.15</v>
      </c>
      <c r="O36" s="303"/>
      <c r="P36" s="309" t="s">
        <v>192</v>
      </c>
      <c r="Q36" s="193">
        <f>Q37+Q39+Q48</f>
        <v>24430</v>
      </c>
      <c r="R36" s="193">
        <f t="shared" ref="R36:Z36" si="27">R37+R39+R48</f>
        <v>24430</v>
      </c>
      <c r="S36" s="193">
        <f t="shared" si="27"/>
        <v>0</v>
      </c>
      <c r="T36" s="193">
        <f t="shared" si="27"/>
        <v>0</v>
      </c>
      <c r="U36" s="193">
        <f t="shared" si="27"/>
        <v>0</v>
      </c>
      <c r="V36" s="193">
        <f t="shared" si="27"/>
        <v>0</v>
      </c>
      <c r="W36" s="193">
        <f t="shared" si="27"/>
        <v>10065</v>
      </c>
      <c r="X36" s="193">
        <f t="shared" si="27"/>
        <v>10065</v>
      </c>
      <c r="Y36" s="193">
        <f t="shared" si="27"/>
        <v>0</v>
      </c>
      <c r="Z36" s="193">
        <f t="shared" si="27"/>
        <v>34495</v>
      </c>
      <c r="AA36" s="151"/>
      <c r="AB36" s="332"/>
    </row>
    <row r="37" s="151" customFormat="1" spans="1:28">
      <c r="A37" s="287" t="s">
        <v>193</v>
      </c>
      <c r="B37" s="286">
        <f>SUM(B38:B43)</f>
        <v>35797</v>
      </c>
      <c r="C37" s="286">
        <f t="shared" ref="C37:N37" si="28">SUM(C38:C43)</f>
        <v>32258</v>
      </c>
      <c r="D37" s="286">
        <f t="shared" si="28"/>
        <v>3539</v>
      </c>
      <c r="E37" s="286">
        <f t="shared" si="28"/>
        <v>35797</v>
      </c>
      <c r="F37" s="286">
        <f t="shared" si="28"/>
        <v>32258</v>
      </c>
      <c r="G37" s="286">
        <f t="shared" si="28"/>
        <v>3539</v>
      </c>
      <c r="H37" s="286">
        <f t="shared" si="28"/>
        <v>0</v>
      </c>
      <c r="I37" s="286">
        <f t="shared" si="28"/>
        <v>0</v>
      </c>
      <c r="J37" s="286">
        <f t="shared" si="28"/>
        <v>0</v>
      </c>
      <c r="K37" s="286">
        <f t="shared" si="28"/>
        <v>0</v>
      </c>
      <c r="L37" s="286">
        <f t="shared" si="28"/>
        <v>0</v>
      </c>
      <c r="M37" s="286">
        <f t="shared" si="28"/>
        <v>0</v>
      </c>
      <c r="N37" s="286">
        <f t="shared" si="28"/>
        <v>35797</v>
      </c>
      <c r="O37" s="303"/>
      <c r="P37" s="310" t="s">
        <v>194</v>
      </c>
      <c r="Q37" s="321">
        <f>R37+S37</f>
        <v>3377</v>
      </c>
      <c r="R37" s="321">
        <f t="shared" ref="R37:Z37" si="29">R38</f>
        <v>3377</v>
      </c>
      <c r="S37" s="321">
        <f t="shared" si="29"/>
        <v>0</v>
      </c>
      <c r="T37" s="321">
        <f t="shared" si="29"/>
        <v>0</v>
      </c>
      <c r="U37" s="321">
        <f t="shared" si="29"/>
        <v>0</v>
      </c>
      <c r="V37" s="321">
        <f t="shared" si="29"/>
        <v>0</v>
      </c>
      <c r="W37" s="321">
        <f t="shared" si="29"/>
        <v>5200</v>
      </c>
      <c r="X37" s="321">
        <f t="shared" si="29"/>
        <v>5200</v>
      </c>
      <c r="Y37" s="321">
        <f t="shared" si="29"/>
        <v>0</v>
      </c>
      <c r="Z37" s="333">
        <f t="shared" si="29"/>
        <v>8577</v>
      </c>
      <c r="AB37" s="269"/>
    </row>
    <row r="38" s="151" customFormat="1" spans="1:26">
      <c r="A38" s="288" t="s">
        <v>195</v>
      </c>
      <c r="B38" s="216">
        <f t="shared" ref="B38:B43" si="30">C38+D38</f>
        <v>5503</v>
      </c>
      <c r="C38" s="216">
        <v>5395</v>
      </c>
      <c r="D38" s="216">
        <v>108</v>
      </c>
      <c r="E38" s="216">
        <f t="shared" ref="E38:E43" si="31">F38+G38</f>
        <v>5503</v>
      </c>
      <c r="F38" s="216">
        <v>5395</v>
      </c>
      <c r="G38" s="290">
        <v>108</v>
      </c>
      <c r="H38" s="297"/>
      <c r="I38" s="297"/>
      <c r="J38" s="297"/>
      <c r="K38" s="297"/>
      <c r="L38" s="297"/>
      <c r="M38" s="297"/>
      <c r="N38" s="300">
        <f t="shared" ref="N38:N43" si="32">E38+K38</f>
        <v>5503</v>
      </c>
      <c r="O38" s="303"/>
      <c r="P38" s="223" t="s">
        <v>196</v>
      </c>
      <c r="Q38" s="321">
        <f t="shared" ref="Q38:Q52" si="33">R38+S38</f>
        <v>3377</v>
      </c>
      <c r="R38" s="167">
        <v>3377</v>
      </c>
      <c r="S38" s="167"/>
      <c r="T38" s="321">
        <f>SUM(T39:T57)</f>
        <v>0</v>
      </c>
      <c r="U38" s="321"/>
      <c r="V38" s="321"/>
      <c r="W38" s="321">
        <f>X38+Y38</f>
        <v>5200</v>
      </c>
      <c r="X38" s="321">
        <v>5200</v>
      </c>
      <c r="Y38" s="333"/>
      <c r="Z38" s="241">
        <f t="shared" ref="Z36:Z56" si="34">Q38+W38</f>
        <v>8577</v>
      </c>
    </row>
    <row r="39" s="151" customFormat="1" spans="1:28">
      <c r="A39" s="288" t="s">
        <v>197</v>
      </c>
      <c r="B39" s="216">
        <f t="shared" si="30"/>
        <v>5450</v>
      </c>
      <c r="C39" s="216">
        <v>5285</v>
      </c>
      <c r="D39" s="216">
        <v>165</v>
      </c>
      <c r="E39" s="216">
        <f t="shared" si="31"/>
        <v>5450</v>
      </c>
      <c r="F39" s="216">
        <v>5285</v>
      </c>
      <c r="G39" s="290">
        <v>165</v>
      </c>
      <c r="H39" s="297"/>
      <c r="I39" s="297"/>
      <c r="J39" s="297"/>
      <c r="K39" s="297"/>
      <c r="L39" s="297"/>
      <c r="M39" s="297"/>
      <c r="N39" s="300">
        <f t="shared" si="32"/>
        <v>5450</v>
      </c>
      <c r="O39" s="303"/>
      <c r="P39" s="310" t="s">
        <v>198</v>
      </c>
      <c r="Q39" s="321">
        <f t="shared" si="33"/>
        <v>13403</v>
      </c>
      <c r="R39" s="321">
        <f t="shared" ref="R39:Z39" si="35">SUM(R40:R47)</f>
        <v>13403</v>
      </c>
      <c r="S39" s="321">
        <f t="shared" si="35"/>
        <v>0</v>
      </c>
      <c r="T39" s="321">
        <f t="shared" si="35"/>
        <v>0</v>
      </c>
      <c r="U39" s="321">
        <f t="shared" si="35"/>
        <v>0</v>
      </c>
      <c r="V39" s="321">
        <f t="shared" si="35"/>
        <v>0</v>
      </c>
      <c r="W39" s="321">
        <f t="shared" si="35"/>
        <v>3365</v>
      </c>
      <c r="X39" s="321">
        <f t="shared" si="35"/>
        <v>3365</v>
      </c>
      <c r="Y39" s="321">
        <f t="shared" si="35"/>
        <v>0</v>
      </c>
      <c r="Z39" s="321">
        <f t="shared" si="35"/>
        <v>16768</v>
      </c>
      <c r="AB39" s="269"/>
    </row>
    <row r="40" s="151" customFormat="1" spans="1:28">
      <c r="A40" s="289" t="s">
        <v>199</v>
      </c>
      <c r="B40" s="216">
        <f t="shared" si="30"/>
        <v>16219</v>
      </c>
      <c r="C40" s="216">
        <v>13152</v>
      </c>
      <c r="D40" s="216">
        <v>3067</v>
      </c>
      <c r="E40" s="216">
        <f t="shared" si="31"/>
        <v>16219</v>
      </c>
      <c r="F40" s="216">
        <v>13152</v>
      </c>
      <c r="G40" s="290">
        <v>3067</v>
      </c>
      <c r="H40" s="298"/>
      <c r="I40" s="298"/>
      <c r="J40" s="298"/>
      <c r="K40" s="216"/>
      <c r="L40" s="216"/>
      <c r="M40" s="216"/>
      <c r="N40" s="300">
        <f t="shared" si="32"/>
        <v>16219</v>
      </c>
      <c r="O40" s="303"/>
      <c r="P40" s="310" t="s">
        <v>46</v>
      </c>
      <c r="Q40" s="321">
        <f t="shared" si="33"/>
        <v>3697</v>
      </c>
      <c r="R40" s="167">
        <v>3697</v>
      </c>
      <c r="S40" s="167"/>
      <c r="T40" s="322"/>
      <c r="U40" s="322"/>
      <c r="V40" s="322"/>
      <c r="W40" s="321">
        <f>X40+Y40</f>
        <v>0</v>
      </c>
      <c r="X40" s="216"/>
      <c r="Y40" s="216"/>
      <c r="Z40" s="241">
        <f t="shared" si="34"/>
        <v>3697</v>
      </c>
      <c r="AB40" s="269"/>
    </row>
    <row r="41" s="151" customFormat="1" spans="1:26">
      <c r="A41" s="289" t="s">
        <v>200</v>
      </c>
      <c r="B41" s="216">
        <f t="shared" si="30"/>
        <v>3371</v>
      </c>
      <c r="C41" s="216">
        <v>3368</v>
      </c>
      <c r="D41" s="216">
        <v>3</v>
      </c>
      <c r="E41" s="216">
        <f t="shared" si="31"/>
        <v>3371</v>
      </c>
      <c r="F41" s="216">
        <v>3368</v>
      </c>
      <c r="G41" s="290">
        <v>3</v>
      </c>
      <c r="H41" s="298"/>
      <c r="I41" s="298"/>
      <c r="J41" s="298"/>
      <c r="K41" s="216"/>
      <c r="L41" s="216"/>
      <c r="M41" s="216"/>
      <c r="N41" s="300">
        <f t="shared" si="32"/>
        <v>3371</v>
      </c>
      <c r="O41" s="303"/>
      <c r="P41" s="310" t="s">
        <v>47</v>
      </c>
      <c r="Q41" s="321">
        <f t="shared" si="33"/>
        <v>1500</v>
      </c>
      <c r="R41" s="167">
        <v>1500</v>
      </c>
      <c r="S41" s="167"/>
      <c r="T41" s="322"/>
      <c r="U41" s="322"/>
      <c r="V41" s="322"/>
      <c r="W41" s="321">
        <f t="shared" ref="W41:W47" si="36">X41+Y41</f>
        <v>0</v>
      </c>
      <c r="X41" s="216"/>
      <c r="Y41" s="216"/>
      <c r="Z41" s="241">
        <f t="shared" si="34"/>
        <v>1500</v>
      </c>
    </row>
    <row r="42" s="151" customFormat="1" spans="1:26">
      <c r="A42" s="289" t="s">
        <v>201</v>
      </c>
      <c r="B42" s="216">
        <f t="shared" si="30"/>
        <v>-5064</v>
      </c>
      <c r="C42" s="216">
        <v>-5064</v>
      </c>
      <c r="D42" s="216"/>
      <c r="E42" s="216">
        <f t="shared" si="31"/>
        <v>-5064</v>
      </c>
      <c r="F42" s="216">
        <v>-5064</v>
      </c>
      <c r="G42" s="290"/>
      <c r="H42" s="298"/>
      <c r="I42" s="298"/>
      <c r="J42" s="298"/>
      <c r="K42" s="216"/>
      <c r="L42" s="216"/>
      <c r="M42" s="216"/>
      <c r="N42" s="300">
        <f t="shared" si="32"/>
        <v>-5064</v>
      </c>
      <c r="O42" s="303"/>
      <c r="P42" s="310" t="s">
        <v>48</v>
      </c>
      <c r="Q42" s="321">
        <f t="shared" si="33"/>
        <v>2666</v>
      </c>
      <c r="R42" s="167">
        <v>2666</v>
      </c>
      <c r="S42" s="167"/>
      <c r="T42" s="322"/>
      <c r="U42" s="322"/>
      <c r="V42" s="322"/>
      <c r="W42" s="321">
        <f t="shared" si="36"/>
        <v>0</v>
      </c>
      <c r="X42" s="216"/>
      <c r="Y42" s="216"/>
      <c r="Z42" s="241">
        <f t="shared" si="34"/>
        <v>2666</v>
      </c>
    </row>
    <row r="43" s="151" customFormat="1" spans="1:26">
      <c r="A43" s="289" t="s">
        <v>202</v>
      </c>
      <c r="B43" s="216">
        <f t="shared" si="30"/>
        <v>10318</v>
      </c>
      <c r="C43" s="216">
        <v>10122</v>
      </c>
      <c r="D43" s="290">
        <v>196</v>
      </c>
      <c r="E43" s="216">
        <f t="shared" si="31"/>
        <v>10318</v>
      </c>
      <c r="F43" s="216">
        <v>10122</v>
      </c>
      <c r="G43" s="290">
        <v>196</v>
      </c>
      <c r="H43" s="298"/>
      <c r="I43" s="298"/>
      <c r="J43" s="298"/>
      <c r="K43" s="297"/>
      <c r="L43" s="297"/>
      <c r="M43" s="297"/>
      <c r="N43" s="300">
        <f t="shared" si="32"/>
        <v>10318</v>
      </c>
      <c r="O43" s="303"/>
      <c r="P43" s="310" t="s">
        <v>49</v>
      </c>
      <c r="Q43" s="321">
        <f t="shared" si="33"/>
        <v>179</v>
      </c>
      <c r="R43" s="167">
        <v>179</v>
      </c>
      <c r="S43" s="167"/>
      <c r="T43" s="322"/>
      <c r="U43" s="322"/>
      <c r="V43" s="322"/>
      <c r="W43" s="321">
        <f t="shared" si="36"/>
        <v>0</v>
      </c>
      <c r="X43" s="216"/>
      <c r="Y43" s="216"/>
      <c r="Z43" s="241">
        <f t="shared" si="34"/>
        <v>179</v>
      </c>
    </row>
    <row r="44" s="151" customFormat="1" spans="1:26">
      <c r="A44" s="229" t="s">
        <v>203</v>
      </c>
      <c r="B44" s="212">
        <f>SUM(B45,B50:B68)</f>
        <v>554047</v>
      </c>
      <c r="C44" s="212">
        <f t="shared" ref="C44:N44" si="37">SUM(C45,C50:C68)</f>
        <v>538505</v>
      </c>
      <c r="D44" s="212">
        <f t="shared" si="37"/>
        <v>15542</v>
      </c>
      <c r="E44" s="212">
        <f t="shared" si="37"/>
        <v>482612.63</v>
      </c>
      <c r="F44" s="212">
        <f t="shared" si="37"/>
        <v>481450.63</v>
      </c>
      <c r="G44" s="212">
        <f t="shared" si="37"/>
        <v>1162</v>
      </c>
      <c r="H44" s="212">
        <f t="shared" si="37"/>
        <v>0</v>
      </c>
      <c r="I44" s="212">
        <f t="shared" si="37"/>
        <v>0</v>
      </c>
      <c r="J44" s="212">
        <f t="shared" si="37"/>
        <v>0</v>
      </c>
      <c r="K44" s="212">
        <f t="shared" si="37"/>
        <v>-987.63</v>
      </c>
      <c r="L44" s="212">
        <f t="shared" si="37"/>
        <v>-15602.63</v>
      </c>
      <c r="M44" s="212">
        <f t="shared" si="37"/>
        <v>14615</v>
      </c>
      <c r="N44" s="212">
        <f t="shared" si="37"/>
        <v>481625</v>
      </c>
      <c r="O44" s="303"/>
      <c r="P44" s="223" t="s">
        <v>50</v>
      </c>
      <c r="Q44" s="321">
        <f t="shared" si="33"/>
        <v>686</v>
      </c>
      <c r="R44" s="167">
        <v>686</v>
      </c>
      <c r="S44" s="167"/>
      <c r="T44" s="322"/>
      <c r="U44" s="322"/>
      <c r="V44" s="322"/>
      <c r="W44" s="321">
        <f t="shared" si="36"/>
        <v>0</v>
      </c>
      <c r="X44" s="216"/>
      <c r="Y44" s="216"/>
      <c r="Z44" s="241">
        <f t="shared" si="34"/>
        <v>686</v>
      </c>
    </row>
    <row r="45" s="151" customFormat="1" spans="1:26">
      <c r="A45" s="291" t="s">
        <v>204</v>
      </c>
      <c r="B45" s="292">
        <f t="shared" ref="B45:B53" si="38">C45+D45</f>
        <v>7490</v>
      </c>
      <c r="C45" s="292">
        <f t="shared" ref="C45:N45" si="39">SUM(C46:C49)</f>
        <v>7490</v>
      </c>
      <c r="D45" s="292">
        <f t="shared" si="39"/>
        <v>0</v>
      </c>
      <c r="E45" s="292">
        <f>F45+G45</f>
        <v>7490</v>
      </c>
      <c r="F45" s="292">
        <f t="shared" si="39"/>
        <v>7490</v>
      </c>
      <c r="G45" s="292">
        <f t="shared" si="39"/>
        <v>0</v>
      </c>
      <c r="H45" s="292">
        <f t="shared" si="39"/>
        <v>0</v>
      </c>
      <c r="I45" s="292">
        <f t="shared" si="39"/>
        <v>0</v>
      </c>
      <c r="J45" s="292">
        <f t="shared" si="39"/>
        <v>0</v>
      </c>
      <c r="K45" s="292">
        <f>L45+M45</f>
        <v>1427</v>
      </c>
      <c r="L45" s="292">
        <f t="shared" si="39"/>
        <v>0</v>
      </c>
      <c r="M45" s="292">
        <f t="shared" si="39"/>
        <v>1427</v>
      </c>
      <c r="N45" s="292">
        <f t="shared" si="39"/>
        <v>8917</v>
      </c>
      <c r="O45" s="303"/>
      <c r="P45" s="223" t="s">
        <v>51</v>
      </c>
      <c r="Q45" s="321">
        <f t="shared" si="33"/>
        <v>4675</v>
      </c>
      <c r="R45" s="167">
        <v>4675</v>
      </c>
      <c r="S45" s="167"/>
      <c r="T45" s="322"/>
      <c r="U45" s="322"/>
      <c r="V45" s="322"/>
      <c r="W45" s="321">
        <f t="shared" si="36"/>
        <v>0</v>
      </c>
      <c r="X45" s="216"/>
      <c r="Y45" s="216"/>
      <c r="Z45" s="241">
        <f t="shared" si="34"/>
        <v>4675</v>
      </c>
    </row>
    <row r="46" s="151" customFormat="1" spans="1:26">
      <c r="A46" s="291" t="s">
        <v>205</v>
      </c>
      <c r="B46" s="292">
        <f t="shared" si="38"/>
        <v>4597</v>
      </c>
      <c r="C46" s="292">
        <v>4597</v>
      </c>
      <c r="D46" s="292"/>
      <c r="E46" s="292">
        <f t="shared" ref="E46:E68" si="40">F46+G46</f>
        <v>4597</v>
      </c>
      <c r="F46" s="292">
        <v>4597</v>
      </c>
      <c r="G46" s="292"/>
      <c r="H46" s="297"/>
      <c r="I46" s="297"/>
      <c r="J46" s="297"/>
      <c r="K46" s="292">
        <f t="shared" ref="K46:K68" si="41">L46+M46</f>
        <v>1427</v>
      </c>
      <c r="L46" s="216"/>
      <c r="M46" s="295">
        <v>1427</v>
      </c>
      <c r="N46" s="300">
        <f t="shared" ref="N45:N50" si="42">E46+K46</f>
        <v>6024</v>
      </c>
      <c r="O46" s="303"/>
      <c r="P46" s="310" t="s">
        <v>52</v>
      </c>
      <c r="Q46" s="321">
        <f t="shared" si="33"/>
        <v>0</v>
      </c>
      <c r="R46" s="167"/>
      <c r="S46" s="167"/>
      <c r="T46" s="322"/>
      <c r="U46" s="322"/>
      <c r="V46" s="322"/>
      <c r="W46" s="321">
        <f t="shared" si="36"/>
        <v>3069</v>
      </c>
      <c r="X46" s="216">
        <v>3069</v>
      </c>
      <c r="Y46" s="216"/>
      <c r="Z46" s="241">
        <f t="shared" si="34"/>
        <v>3069</v>
      </c>
    </row>
    <row r="47" s="151" customFormat="1" spans="1:26">
      <c r="A47" s="291" t="s">
        <v>206</v>
      </c>
      <c r="B47" s="292">
        <f t="shared" si="38"/>
        <v>642</v>
      </c>
      <c r="C47" s="292">
        <v>642</v>
      </c>
      <c r="D47" s="292"/>
      <c r="E47" s="292">
        <f t="shared" si="40"/>
        <v>642</v>
      </c>
      <c r="F47" s="292">
        <v>642</v>
      </c>
      <c r="G47" s="292"/>
      <c r="H47" s="298"/>
      <c r="I47" s="298"/>
      <c r="J47" s="298"/>
      <c r="K47" s="292">
        <f t="shared" si="41"/>
        <v>0</v>
      </c>
      <c r="L47" s="216"/>
      <c r="M47" s="216"/>
      <c r="N47" s="300">
        <f t="shared" si="42"/>
        <v>642</v>
      </c>
      <c r="O47" s="303"/>
      <c r="P47" s="310" t="s">
        <v>53</v>
      </c>
      <c r="Q47" s="321">
        <f t="shared" si="33"/>
        <v>0</v>
      </c>
      <c r="R47" s="167"/>
      <c r="S47" s="167"/>
      <c r="T47" s="322"/>
      <c r="U47" s="322"/>
      <c r="V47" s="322"/>
      <c r="W47" s="321">
        <f t="shared" si="36"/>
        <v>296</v>
      </c>
      <c r="X47" s="216">
        <v>296</v>
      </c>
      <c r="Y47" s="216"/>
      <c r="Z47" s="241">
        <f t="shared" si="34"/>
        <v>296</v>
      </c>
    </row>
    <row r="48" s="151" customFormat="1" spans="1:26">
      <c r="A48" s="291" t="s">
        <v>207</v>
      </c>
      <c r="B48" s="292">
        <f t="shared" si="38"/>
        <v>1176</v>
      </c>
      <c r="C48" s="292">
        <v>1176</v>
      </c>
      <c r="D48" s="292"/>
      <c r="E48" s="292">
        <f t="shared" si="40"/>
        <v>1176</v>
      </c>
      <c r="F48" s="292">
        <v>1176</v>
      </c>
      <c r="G48" s="292"/>
      <c r="H48" s="298"/>
      <c r="I48" s="298"/>
      <c r="J48" s="298"/>
      <c r="K48" s="292">
        <f t="shared" si="41"/>
        <v>0</v>
      </c>
      <c r="L48" s="216"/>
      <c r="M48" s="216"/>
      <c r="N48" s="300">
        <f t="shared" si="42"/>
        <v>1176</v>
      </c>
      <c r="O48" s="303"/>
      <c r="P48" s="223" t="s">
        <v>208</v>
      </c>
      <c r="Q48" s="321">
        <f t="shared" si="33"/>
        <v>7650</v>
      </c>
      <c r="R48" s="321">
        <f t="shared" ref="R48:Z48" si="43">SUM(R49:R52)</f>
        <v>7650</v>
      </c>
      <c r="S48" s="321">
        <f t="shared" si="43"/>
        <v>0</v>
      </c>
      <c r="T48" s="321">
        <f t="shared" si="43"/>
        <v>0</v>
      </c>
      <c r="U48" s="321">
        <f t="shared" si="43"/>
        <v>0</v>
      </c>
      <c r="V48" s="321">
        <f t="shared" si="43"/>
        <v>0</v>
      </c>
      <c r="W48" s="321">
        <f t="shared" si="43"/>
        <v>1500</v>
      </c>
      <c r="X48" s="321">
        <f t="shared" si="43"/>
        <v>1500</v>
      </c>
      <c r="Y48" s="321">
        <f t="shared" si="43"/>
        <v>0</v>
      </c>
      <c r="Z48" s="321">
        <f t="shared" si="43"/>
        <v>9150</v>
      </c>
    </row>
    <row r="49" s="151" customFormat="1" spans="1:26">
      <c r="A49" s="293" t="s">
        <v>209</v>
      </c>
      <c r="B49" s="292">
        <f t="shared" si="38"/>
        <v>1075</v>
      </c>
      <c r="C49" s="292">
        <v>1075</v>
      </c>
      <c r="D49" s="292"/>
      <c r="E49" s="292">
        <f t="shared" si="40"/>
        <v>1075</v>
      </c>
      <c r="F49" s="292">
        <v>1075</v>
      </c>
      <c r="G49" s="292"/>
      <c r="H49" s="298"/>
      <c r="I49" s="298"/>
      <c r="J49" s="298"/>
      <c r="K49" s="292">
        <f t="shared" si="41"/>
        <v>0</v>
      </c>
      <c r="L49" s="216"/>
      <c r="M49" s="216"/>
      <c r="N49" s="300">
        <f t="shared" si="42"/>
        <v>1075</v>
      </c>
      <c r="O49" s="303"/>
      <c r="P49" s="310" t="s">
        <v>54</v>
      </c>
      <c r="Q49" s="321">
        <f t="shared" si="33"/>
        <v>7300</v>
      </c>
      <c r="R49" s="167">
        <v>7300</v>
      </c>
      <c r="S49" s="167"/>
      <c r="T49" s="322"/>
      <c r="U49" s="322"/>
      <c r="V49" s="322"/>
      <c r="W49" s="321">
        <f>X49+Y49</f>
        <v>0</v>
      </c>
      <c r="X49" s="216"/>
      <c r="Y49" s="216"/>
      <c r="Z49" s="241">
        <f t="shared" si="34"/>
        <v>7300</v>
      </c>
    </row>
    <row r="50" spans="1:26">
      <c r="A50" s="291" t="s">
        <v>55</v>
      </c>
      <c r="B50" s="292">
        <f t="shared" si="38"/>
        <v>25333</v>
      </c>
      <c r="C50" s="294">
        <v>25210</v>
      </c>
      <c r="D50" s="295">
        <v>123</v>
      </c>
      <c r="E50" s="292">
        <f t="shared" si="40"/>
        <v>23725</v>
      </c>
      <c r="F50" s="292">
        <v>23725</v>
      </c>
      <c r="G50" s="292"/>
      <c r="H50" s="298"/>
      <c r="I50" s="298"/>
      <c r="J50" s="298"/>
      <c r="K50" s="292">
        <f t="shared" si="41"/>
        <v>3725</v>
      </c>
      <c r="L50" s="216">
        <f>-8281+12006</f>
        <v>3725</v>
      </c>
      <c r="M50" s="216"/>
      <c r="N50" s="300">
        <f t="shared" ref="N50:N68" si="44">E50+K50</f>
        <v>27450</v>
      </c>
      <c r="O50" s="303"/>
      <c r="P50" s="311" t="s">
        <v>56</v>
      </c>
      <c r="Q50" s="321">
        <f t="shared" si="33"/>
        <v>350</v>
      </c>
      <c r="R50" s="167">
        <v>350</v>
      </c>
      <c r="S50" s="167"/>
      <c r="T50" s="322"/>
      <c r="U50" s="322"/>
      <c r="V50" s="322"/>
      <c r="W50" s="321">
        <f>X50+Y50</f>
        <v>0</v>
      </c>
      <c r="X50" s="216"/>
      <c r="Y50" s="216"/>
      <c r="Z50" s="241">
        <f t="shared" si="34"/>
        <v>350</v>
      </c>
    </row>
    <row r="51" spans="1:26">
      <c r="A51" s="291" t="s">
        <v>57</v>
      </c>
      <c r="B51" s="292">
        <f t="shared" si="38"/>
        <v>0</v>
      </c>
      <c r="C51" s="292"/>
      <c r="D51" s="295"/>
      <c r="E51" s="292">
        <f t="shared" si="40"/>
        <v>0</v>
      </c>
      <c r="F51" s="292"/>
      <c r="G51" s="292"/>
      <c r="H51" s="298"/>
      <c r="I51" s="298"/>
      <c r="J51" s="298"/>
      <c r="K51" s="292">
        <f t="shared" si="41"/>
        <v>0</v>
      </c>
      <c r="L51" s="216"/>
      <c r="M51" s="216"/>
      <c r="N51" s="300">
        <f t="shared" si="44"/>
        <v>0</v>
      </c>
      <c r="O51" s="303"/>
      <c r="P51" s="310" t="s">
        <v>58</v>
      </c>
      <c r="Q51" s="321">
        <f t="shared" si="33"/>
        <v>0</v>
      </c>
      <c r="R51" s="321"/>
      <c r="S51" s="321"/>
      <c r="T51" s="322"/>
      <c r="U51" s="322"/>
      <c r="V51" s="322"/>
      <c r="W51" s="321">
        <f>X51+Y51</f>
        <v>0</v>
      </c>
      <c r="X51" s="216"/>
      <c r="Y51" s="216"/>
      <c r="Z51" s="241">
        <f t="shared" si="34"/>
        <v>0</v>
      </c>
    </row>
    <row r="52" spans="1:26">
      <c r="A52" s="291" t="s">
        <v>59</v>
      </c>
      <c r="B52" s="292">
        <f t="shared" si="38"/>
        <v>10089</v>
      </c>
      <c r="C52" s="294">
        <v>9632</v>
      </c>
      <c r="D52" s="295">
        <v>457</v>
      </c>
      <c r="E52" s="292">
        <f t="shared" si="40"/>
        <v>8397</v>
      </c>
      <c r="F52" s="216">
        <v>8148</v>
      </c>
      <c r="G52" s="295">
        <v>249</v>
      </c>
      <c r="H52" s="299"/>
      <c r="I52" s="299"/>
      <c r="J52" s="299"/>
      <c r="K52" s="292">
        <f t="shared" si="41"/>
        <v>694</v>
      </c>
      <c r="L52" s="216">
        <v>694</v>
      </c>
      <c r="M52" s="216"/>
      <c r="N52" s="300">
        <f t="shared" si="44"/>
        <v>9091</v>
      </c>
      <c r="O52" s="303"/>
      <c r="P52" s="312" t="s">
        <v>60</v>
      </c>
      <c r="Q52" s="321">
        <f t="shared" si="33"/>
        <v>0</v>
      </c>
      <c r="R52" s="321"/>
      <c r="S52" s="321"/>
      <c r="T52" s="322"/>
      <c r="U52" s="322"/>
      <c r="V52" s="322"/>
      <c r="W52" s="321">
        <f>X52+Y52</f>
        <v>1500</v>
      </c>
      <c r="X52" s="216">
        <v>1500</v>
      </c>
      <c r="Y52" s="216"/>
      <c r="Z52" s="241">
        <f t="shared" si="34"/>
        <v>1500</v>
      </c>
    </row>
    <row r="53" spans="1:26">
      <c r="A53" s="296" t="s">
        <v>61</v>
      </c>
      <c r="B53" s="292">
        <f t="shared" si="38"/>
        <v>37</v>
      </c>
      <c r="C53" s="294"/>
      <c r="D53" s="292">
        <v>37</v>
      </c>
      <c r="E53" s="292">
        <f t="shared" si="40"/>
        <v>0</v>
      </c>
      <c r="F53" s="216"/>
      <c r="G53" s="216"/>
      <c r="H53" s="299"/>
      <c r="I53" s="299"/>
      <c r="J53" s="299"/>
      <c r="K53" s="292">
        <f t="shared" si="41"/>
        <v>33</v>
      </c>
      <c r="L53" s="216"/>
      <c r="M53" s="290">
        <v>33</v>
      </c>
      <c r="N53" s="300">
        <f t="shared" si="44"/>
        <v>33</v>
      </c>
      <c r="O53" s="303"/>
      <c r="P53" s="313" t="s">
        <v>210</v>
      </c>
      <c r="Q53" s="321">
        <f>Q54+Q56+Q57+Q58+Q59+Q60+Q61+Q62+Q63+Q64+Q66+Q67+Q68+Q69+Q70+Q71+Q72+Q73+Q74+Q75+Q76</f>
        <v>0</v>
      </c>
      <c r="R53" s="321"/>
      <c r="S53" s="321"/>
      <c r="T53" s="321">
        <f>T54+T56+T57+T58+T59+T60+T61+T62+T63+T64+T66+T67+T68+T69+T70+T71+T72+T73+T74+T75+T76</f>
        <v>0</v>
      </c>
      <c r="U53" s="321"/>
      <c r="V53" s="321"/>
      <c r="W53" s="321">
        <f>W54+W56+W57+W58+W59+W60+W61+W62+W63+W64+W66+W67+W68+W69+W70+W71+W72+W73+W74+W75+W76</f>
        <v>0</v>
      </c>
      <c r="X53" s="321"/>
      <c r="Y53" s="321"/>
      <c r="Z53" s="241">
        <f t="shared" si="34"/>
        <v>0</v>
      </c>
    </row>
    <row r="54" spans="1:26">
      <c r="A54" s="291" t="s">
        <v>63</v>
      </c>
      <c r="B54" s="292">
        <f t="shared" ref="B54:B68" si="45">C54+D54</f>
        <v>12019</v>
      </c>
      <c r="C54" s="294">
        <v>11106</v>
      </c>
      <c r="D54" s="292">
        <v>913</v>
      </c>
      <c r="E54" s="292">
        <f t="shared" si="40"/>
        <v>8007</v>
      </c>
      <c r="F54" s="167">
        <v>7094</v>
      </c>
      <c r="G54" s="290">
        <v>913</v>
      </c>
      <c r="H54" s="297"/>
      <c r="I54" s="297"/>
      <c r="J54" s="297"/>
      <c r="K54" s="292">
        <f t="shared" si="41"/>
        <v>4474</v>
      </c>
      <c r="L54" s="216">
        <v>4474</v>
      </c>
      <c r="M54" s="216"/>
      <c r="N54" s="300">
        <f t="shared" si="44"/>
        <v>12481</v>
      </c>
      <c r="O54" s="303"/>
      <c r="P54" s="293" t="s">
        <v>211</v>
      </c>
      <c r="Q54" s="321">
        <f>Q55</f>
        <v>0</v>
      </c>
      <c r="R54" s="321"/>
      <c r="S54" s="321"/>
      <c r="T54" s="321">
        <f>T55</f>
        <v>0</v>
      </c>
      <c r="U54" s="321"/>
      <c r="V54" s="321"/>
      <c r="W54" s="321">
        <f>W55</f>
        <v>0</v>
      </c>
      <c r="X54" s="321"/>
      <c r="Y54" s="321"/>
      <c r="Z54" s="241">
        <f t="shared" si="34"/>
        <v>0</v>
      </c>
    </row>
    <row r="55" spans="1:26">
      <c r="A55" s="291" t="s">
        <v>65</v>
      </c>
      <c r="B55" s="292">
        <f t="shared" si="45"/>
        <v>13706</v>
      </c>
      <c r="C55" s="294">
        <v>13706</v>
      </c>
      <c r="D55" s="295"/>
      <c r="E55" s="292">
        <f t="shared" si="40"/>
        <v>21080</v>
      </c>
      <c r="F55" s="216">
        <v>21080</v>
      </c>
      <c r="G55" s="216"/>
      <c r="H55" s="297"/>
      <c r="I55" s="297"/>
      <c r="J55" s="297"/>
      <c r="K55" s="292">
        <f t="shared" si="41"/>
        <v>-7626</v>
      </c>
      <c r="L55" s="216">
        <v>-7626</v>
      </c>
      <c r="M55" s="216"/>
      <c r="N55" s="300">
        <f t="shared" si="44"/>
        <v>13454</v>
      </c>
      <c r="O55" s="303"/>
      <c r="P55" s="293" t="s">
        <v>212</v>
      </c>
      <c r="Q55" s="321"/>
      <c r="R55" s="321"/>
      <c r="S55" s="321"/>
      <c r="T55" s="322"/>
      <c r="U55" s="322"/>
      <c r="V55" s="322"/>
      <c r="W55" s="216"/>
      <c r="X55" s="216"/>
      <c r="Y55" s="216"/>
      <c r="Z55" s="241">
        <f t="shared" si="34"/>
        <v>0</v>
      </c>
    </row>
    <row r="56" spans="1:26">
      <c r="A56" s="291" t="s">
        <v>66</v>
      </c>
      <c r="B56" s="292">
        <f t="shared" si="45"/>
        <v>20019</v>
      </c>
      <c r="C56" s="294">
        <v>12866</v>
      </c>
      <c r="D56" s="295">
        <v>7153</v>
      </c>
      <c r="E56" s="292">
        <f t="shared" si="40"/>
        <v>14341</v>
      </c>
      <c r="F56" s="216">
        <v>14341</v>
      </c>
      <c r="G56" s="216"/>
      <c r="H56" s="297"/>
      <c r="I56" s="297"/>
      <c r="J56" s="297"/>
      <c r="K56" s="292">
        <f t="shared" si="41"/>
        <v>5924</v>
      </c>
      <c r="L56" s="216">
        <v>27</v>
      </c>
      <c r="M56" s="290">
        <v>5897</v>
      </c>
      <c r="N56" s="300">
        <f t="shared" si="44"/>
        <v>20265</v>
      </c>
      <c r="O56" s="303"/>
      <c r="P56" s="293" t="s">
        <v>213</v>
      </c>
      <c r="Q56" s="321"/>
      <c r="R56" s="321"/>
      <c r="S56" s="321"/>
      <c r="T56" s="322"/>
      <c r="U56" s="322"/>
      <c r="V56" s="322"/>
      <c r="W56" s="241"/>
      <c r="X56" s="241"/>
      <c r="Y56" s="241"/>
      <c r="Z56" s="241">
        <f t="shared" si="34"/>
        <v>0</v>
      </c>
    </row>
    <row r="57" spans="1:26">
      <c r="A57" s="291" t="s">
        <v>67</v>
      </c>
      <c r="B57" s="292">
        <f t="shared" si="45"/>
        <v>1015</v>
      </c>
      <c r="C57" s="294">
        <v>1015</v>
      </c>
      <c r="D57" s="295"/>
      <c r="E57" s="292">
        <f t="shared" si="40"/>
        <v>0</v>
      </c>
      <c r="F57" s="216"/>
      <c r="G57" s="216"/>
      <c r="H57" s="297"/>
      <c r="I57" s="297"/>
      <c r="J57" s="297"/>
      <c r="K57" s="292">
        <f t="shared" si="41"/>
        <v>60</v>
      </c>
      <c r="L57" s="216">
        <v>60</v>
      </c>
      <c r="M57" s="290"/>
      <c r="N57" s="300">
        <f t="shared" si="44"/>
        <v>60</v>
      </c>
      <c r="O57" s="303"/>
      <c r="P57" s="314" t="s">
        <v>214</v>
      </c>
      <c r="Q57" s="323"/>
      <c r="R57" s="323"/>
      <c r="S57" s="323"/>
      <c r="T57" s="322"/>
      <c r="U57" s="322"/>
      <c r="V57" s="322"/>
      <c r="W57" s="241"/>
      <c r="X57" s="241"/>
      <c r="Y57" s="241"/>
      <c r="Z57" s="241">
        <f t="shared" ref="Z57:Z80" si="46">Q57+W57</f>
        <v>0</v>
      </c>
    </row>
    <row r="58" spans="1:26">
      <c r="A58" s="291" t="s">
        <v>68</v>
      </c>
      <c r="B58" s="292">
        <f t="shared" si="45"/>
        <v>376</v>
      </c>
      <c r="C58" s="294">
        <v>360</v>
      </c>
      <c r="D58" s="294">
        <v>16</v>
      </c>
      <c r="E58" s="292">
        <f t="shared" si="40"/>
        <v>1100</v>
      </c>
      <c r="F58" s="216">
        <v>1100</v>
      </c>
      <c r="G58" s="216"/>
      <c r="H58" s="297"/>
      <c r="I58" s="297"/>
      <c r="J58" s="297"/>
      <c r="K58" s="292">
        <f t="shared" si="41"/>
        <v>-696</v>
      </c>
      <c r="L58" s="216">
        <v>-701</v>
      </c>
      <c r="M58" s="290">
        <v>5</v>
      </c>
      <c r="N58" s="300">
        <f t="shared" si="44"/>
        <v>404</v>
      </c>
      <c r="O58" s="303"/>
      <c r="P58" s="315" t="s">
        <v>215</v>
      </c>
      <c r="Q58" s="321"/>
      <c r="R58" s="321"/>
      <c r="S58" s="321"/>
      <c r="T58" s="324"/>
      <c r="U58" s="324"/>
      <c r="V58" s="324"/>
      <c r="W58" s="241"/>
      <c r="X58" s="241"/>
      <c r="Y58" s="241"/>
      <c r="Z58" s="241">
        <f t="shared" si="46"/>
        <v>0</v>
      </c>
    </row>
    <row r="59" spans="1:26">
      <c r="A59" s="291" t="s">
        <v>69</v>
      </c>
      <c r="B59" s="292">
        <f t="shared" si="45"/>
        <v>18411</v>
      </c>
      <c r="C59" s="294">
        <v>14163</v>
      </c>
      <c r="D59" s="294">
        <v>4248</v>
      </c>
      <c r="E59" s="292">
        <f t="shared" si="40"/>
        <v>15295</v>
      </c>
      <c r="F59" s="216">
        <v>15295</v>
      </c>
      <c r="G59" s="216"/>
      <c r="H59" s="297"/>
      <c r="I59" s="297"/>
      <c r="J59" s="297"/>
      <c r="K59" s="292">
        <f t="shared" si="41"/>
        <v>2340</v>
      </c>
      <c r="L59" s="216">
        <v>-1453</v>
      </c>
      <c r="M59" s="290">
        <v>3793</v>
      </c>
      <c r="N59" s="300">
        <f t="shared" si="44"/>
        <v>17635</v>
      </c>
      <c r="O59" s="303"/>
      <c r="P59" s="314" t="s">
        <v>216</v>
      </c>
      <c r="Q59" s="321"/>
      <c r="R59" s="321"/>
      <c r="S59" s="321"/>
      <c r="T59" s="324"/>
      <c r="U59" s="324"/>
      <c r="V59" s="324"/>
      <c r="W59" s="241"/>
      <c r="X59" s="241"/>
      <c r="Y59" s="241"/>
      <c r="Z59" s="241">
        <f t="shared" si="46"/>
        <v>0</v>
      </c>
    </row>
    <row r="60" spans="1:26">
      <c r="A60" s="291" t="s">
        <v>70</v>
      </c>
      <c r="B60" s="292">
        <f t="shared" si="45"/>
        <v>347191</v>
      </c>
      <c r="C60" s="294">
        <v>345241</v>
      </c>
      <c r="D60" s="294">
        <v>1950</v>
      </c>
      <c r="E60" s="292">
        <f t="shared" si="40"/>
        <v>371102</v>
      </c>
      <c r="F60" s="292">
        <v>371102</v>
      </c>
      <c r="G60" s="292"/>
      <c r="H60" s="297"/>
      <c r="I60" s="297"/>
      <c r="J60" s="297"/>
      <c r="K60" s="292">
        <f t="shared" si="41"/>
        <v>-8498</v>
      </c>
      <c r="L60" s="216">
        <v>-10954</v>
      </c>
      <c r="M60" s="290">
        <v>2456</v>
      </c>
      <c r="N60" s="300">
        <f t="shared" si="44"/>
        <v>362604</v>
      </c>
      <c r="O60" s="303"/>
      <c r="P60" s="315" t="s">
        <v>217</v>
      </c>
      <c r="Q60" s="321"/>
      <c r="R60" s="321"/>
      <c r="S60" s="321"/>
      <c r="T60" s="324"/>
      <c r="U60" s="324"/>
      <c r="V60" s="324"/>
      <c r="W60" s="241"/>
      <c r="X60" s="241"/>
      <c r="Y60" s="241"/>
      <c r="Z60" s="241">
        <f t="shared" si="46"/>
        <v>0</v>
      </c>
    </row>
    <row r="61" spans="1:26">
      <c r="A61" s="291" t="s">
        <v>71</v>
      </c>
      <c r="B61" s="292">
        <f t="shared" si="45"/>
        <v>-148</v>
      </c>
      <c r="C61" s="294">
        <v>-148</v>
      </c>
      <c r="D61" s="294"/>
      <c r="E61" s="292">
        <f t="shared" si="40"/>
        <v>2632</v>
      </c>
      <c r="F61" s="292">
        <v>2632</v>
      </c>
      <c r="G61" s="292"/>
      <c r="H61" s="297"/>
      <c r="I61" s="297"/>
      <c r="J61" s="297"/>
      <c r="K61" s="292">
        <f t="shared" si="41"/>
        <v>-923</v>
      </c>
      <c r="L61" s="216">
        <v>-923</v>
      </c>
      <c r="M61" s="290"/>
      <c r="N61" s="300">
        <f t="shared" si="44"/>
        <v>1709</v>
      </c>
      <c r="O61" s="303"/>
      <c r="P61" s="315" t="s">
        <v>218</v>
      </c>
      <c r="Q61" s="321"/>
      <c r="R61" s="321"/>
      <c r="S61" s="321"/>
      <c r="T61" s="324"/>
      <c r="U61" s="324"/>
      <c r="V61" s="324"/>
      <c r="W61" s="241"/>
      <c r="X61" s="241"/>
      <c r="Y61" s="241"/>
      <c r="Z61" s="241">
        <f t="shared" si="46"/>
        <v>0</v>
      </c>
    </row>
    <row r="62" spans="1:26">
      <c r="A62" s="291" t="s">
        <v>72</v>
      </c>
      <c r="B62" s="292">
        <f t="shared" si="45"/>
        <v>0</v>
      </c>
      <c r="C62" s="292"/>
      <c r="D62" s="292"/>
      <c r="E62" s="292">
        <f t="shared" si="40"/>
        <v>0</v>
      </c>
      <c r="F62" s="292"/>
      <c r="G62" s="292"/>
      <c r="H62" s="297"/>
      <c r="I62" s="297"/>
      <c r="J62" s="297"/>
      <c r="K62" s="292">
        <f t="shared" si="41"/>
        <v>0</v>
      </c>
      <c r="L62" s="216">
        <v>0</v>
      </c>
      <c r="M62" s="290"/>
      <c r="N62" s="300">
        <f t="shared" si="44"/>
        <v>0</v>
      </c>
      <c r="O62" s="303"/>
      <c r="P62" s="315" t="s">
        <v>219</v>
      </c>
      <c r="Q62" s="321"/>
      <c r="R62" s="321"/>
      <c r="S62" s="321"/>
      <c r="T62" s="324"/>
      <c r="U62" s="324"/>
      <c r="V62" s="324"/>
      <c r="W62" s="241"/>
      <c r="X62" s="241"/>
      <c r="Y62" s="241"/>
      <c r="Z62" s="241">
        <f t="shared" si="46"/>
        <v>0</v>
      </c>
    </row>
    <row r="63" spans="1:26">
      <c r="A63" s="291" t="s">
        <v>73</v>
      </c>
      <c r="B63" s="292">
        <f t="shared" si="45"/>
        <v>91195</v>
      </c>
      <c r="C63" s="294">
        <v>90675</v>
      </c>
      <c r="D63" s="294">
        <v>520</v>
      </c>
      <c r="E63" s="292">
        <f t="shared" si="40"/>
        <v>880</v>
      </c>
      <c r="F63" s="167">
        <v>880</v>
      </c>
      <c r="G63" s="167"/>
      <c r="H63" s="297"/>
      <c r="I63" s="297"/>
      <c r="J63" s="297"/>
      <c r="K63" s="292">
        <f t="shared" si="41"/>
        <v>29</v>
      </c>
      <c r="L63" s="216">
        <v>-855</v>
      </c>
      <c r="M63" s="290">
        <v>884</v>
      </c>
      <c r="N63" s="300">
        <f t="shared" si="44"/>
        <v>909</v>
      </c>
      <c r="O63" s="303"/>
      <c r="P63" s="315" t="s">
        <v>220</v>
      </c>
      <c r="Q63" s="129"/>
      <c r="R63" s="129"/>
      <c r="S63" s="129"/>
      <c r="T63" s="325"/>
      <c r="U63" s="325"/>
      <c r="V63" s="325"/>
      <c r="W63" s="325"/>
      <c r="X63" s="325"/>
      <c r="Y63" s="325"/>
      <c r="Z63" s="241">
        <f t="shared" si="46"/>
        <v>0</v>
      </c>
    </row>
    <row r="64" spans="1:26">
      <c r="A64" s="291" t="s">
        <v>74</v>
      </c>
      <c r="B64" s="292">
        <f t="shared" si="45"/>
        <v>2525</v>
      </c>
      <c r="C64" s="294">
        <v>2480</v>
      </c>
      <c r="D64" s="294">
        <v>45</v>
      </c>
      <c r="E64" s="292">
        <f t="shared" si="40"/>
        <v>2365.53</v>
      </c>
      <c r="F64" s="167">
        <v>2365.53</v>
      </c>
      <c r="G64" s="167"/>
      <c r="H64" s="297"/>
      <c r="I64" s="297"/>
      <c r="J64" s="297"/>
      <c r="K64" s="292">
        <f t="shared" si="41"/>
        <v>58.4699999999998</v>
      </c>
      <c r="L64" s="216">
        <v>0.4699999999998</v>
      </c>
      <c r="M64" s="290">
        <v>58</v>
      </c>
      <c r="N64" s="300">
        <f t="shared" si="44"/>
        <v>2424</v>
      </c>
      <c r="O64" s="303"/>
      <c r="P64" s="315" t="s">
        <v>221</v>
      </c>
      <c r="Q64" s="193">
        <f>Q65</f>
        <v>0</v>
      </c>
      <c r="R64" s="193"/>
      <c r="S64" s="193"/>
      <c r="T64" s="193">
        <f>T65</f>
        <v>0</v>
      </c>
      <c r="U64" s="193"/>
      <c r="V64" s="193"/>
      <c r="W64" s="167">
        <f>W65</f>
        <v>0</v>
      </c>
      <c r="X64" s="167"/>
      <c r="Y64" s="167"/>
      <c r="Z64" s="193"/>
    </row>
    <row r="65" spans="1:26">
      <c r="A65" s="291" t="s">
        <v>75</v>
      </c>
      <c r="B65" s="292">
        <f t="shared" si="45"/>
        <v>2442</v>
      </c>
      <c r="C65" s="294">
        <v>2442</v>
      </c>
      <c r="D65" s="294"/>
      <c r="E65" s="292">
        <f t="shared" si="40"/>
        <v>3922</v>
      </c>
      <c r="F65" s="167">
        <v>3922</v>
      </c>
      <c r="G65" s="167"/>
      <c r="H65" s="344"/>
      <c r="I65" s="344"/>
      <c r="J65" s="344"/>
      <c r="K65" s="292">
        <f t="shared" si="41"/>
        <v>-706</v>
      </c>
      <c r="L65" s="216">
        <v>-706</v>
      </c>
      <c r="M65" s="216"/>
      <c r="N65" s="300">
        <f t="shared" si="44"/>
        <v>3216</v>
      </c>
      <c r="O65" s="303"/>
      <c r="P65" s="315" t="s">
        <v>222</v>
      </c>
      <c r="Q65" s="193"/>
      <c r="R65" s="193"/>
      <c r="S65" s="193"/>
      <c r="T65" s="241"/>
      <c r="U65" s="241"/>
      <c r="V65" s="241"/>
      <c r="W65" s="259"/>
      <c r="X65" s="259"/>
      <c r="Y65" s="259"/>
      <c r="Z65" s="241">
        <f t="shared" si="46"/>
        <v>0</v>
      </c>
    </row>
    <row r="66" spans="1:26">
      <c r="A66" s="291" t="s">
        <v>76</v>
      </c>
      <c r="B66" s="292">
        <f t="shared" si="45"/>
        <v>545</v>
      </c>
      <c r="C66" s="294">
        <v>545</v>
      </c>
      <c r="D66" s="294"/>
      <c r="E66" s="292">
        <f t="shared" si="40"/>
        <v>814.5</v>
      </c>
      <c r="F66" s="167">
        <v>814.5</v>
      </c>
      <c r="G66" s="167"/>
      <c r="H66" s="345"/>
      <c r="I66" s="345"/>
      <c r="J66" s="345"/>
      <c r="K66" s="292">
        <f t="shared" si="41"/>
        <v>-813.5</v>
      </c>
      <c r="L66" s="216">
        <v>-813.5</v>
      </c>
      <c r="M66" s="216"/>
      <c r="N66" s="300">
        <f t="shared" si="44"/>
        <v>1</v>
      </c>
      <c r="O66" s="303"/>
      <c r="P66" s="315" t="s">
        <v>223</v>
      </c>
      <c r="Q66" s="333"/>
      <c r="R66" s="333"/>
      <c r="S66" s="333"/>
      <c r="T66" s="333">
        <f>SUM(T67:T77)</f>
        <v>0</v>
      </c>
      <c r="U66" s="333"/>
      <c r="V66" s="333"/>
      <c r="W66" s="333"/>
      <c r="X66" s="333"/>
      <c r="Y66" s="333"/>
      <c r="Z66" s="241">
        <f t="shared" si="46"/>
        <v>0</v>
      </c>
    </row>
    <row r="67" spans="1:26">
      <c r="A67" s="291" t="s">
        <v>77</v>
      </c>
      <c r="B67" s="292">
        <f t="shared" si="45"/>
        <v>0</v>
      </c>
      <c r="C67" s="216"/>
      <c r="D67" s="216"/>
      <c r="E67" s="292">
        <f t="shared" si="40"/>
        <v>0</v>
      </c>
      <c r="F67" s="216"/>
      <c r="G67" s="216"/>
      <c r="H67" s="346"/>
      <c r="I67" s="346"/>
      <c r="J67" s="346"/>
      <c r="K67" s="292">
        <f t="shared" si="41"/>
        <v>0</v>
      </c>
      <c r="L67" s="216">
        <v>0</v>
      </c>
      <c r="M67" s="216"/>
      <c r="N67" s="300">
        <f t="shared" si="44"/>
        <v>0</v>
      </c>
      <c r="O67" s="303"/>
      <c r="P67" s="315" t="s">
        <v>224</v>
      </c>
      <c r="Q67" s="321"/>
      <c r="R67" s="321"/>
      <c r="S67" s="321"/>
      <c r="T67" s="324"/>
      <c r="U67" s="324"/>
      <c r="V67" s="324"/>
      <c r="W67" s="216"/>
      <c r="X67" s="216"/>
      <c r="Y67" s="216"/>
      <c r="Z67" s="241">
        <f t="shared" si="46"/>
        <v>0</v>
      </c>
    </row>
    <row r="68" spans="1:26">
      <c r="A68" s="291" t="s">
        <v>78</v>
      </c>
      <c r="B68" s="292">
        <f t="shared" si="45"/>
        <v>1802</v>
      </c>
      <c r="C68" s="294">
        <v>1722</v>
      </c>
      <c r="D68" s="290">
        <v>80</v>
      </c>
      <c r="E68" s="292">
        <f t="shared" si="40"/>
        <v>1461.6</v>
      </c>
      <c r="F68" s="167">
        <v>1461.6</v>
      </c>
      <c r="G68" s="167"/>
      <c r="H68" s="277"/>
      <c r="I68" s="277"/>
      <c r="J68" s="277"/>
      <c r="K68" s="292">
        <f t="shared" si="41"/>
        <v>-489.6</v>
      </c>
      <c r="L68" s="216">
        <v>-551.6</v>
      </c>
      <c r="M68" s="290">
        <v>62</v>
      </c>
      <c r="N68" s="300">
        <f t="shared" si="44"/>
        <v>972</v>
      </c>
      <c r="O68" s="303"/>
      <c r="P68" s="315" t="s">
        <v>225</v>
      </c>
      <c r="Q68" s="321"/>
      <c r="R68" s="321"/>
      <c r="S68" s="321"/>
      <c r="T68" s="324"/>
      <c r="U68" s="324"/>
      <c r="V68" s="324"/>
      <c r="W68" s="216"/>
      <c r="X68" s="216"/>
      <c r="Y68" s="216"/>
      <c r="Z68" s="241">
        <f t="shared" si="46"/>
        <v>0</v>
      </c>
    </row>
    <row r="69" spans="1:26">
      <c r="A69" s="335" t="s">
        <v>226</v>
      </c>
      <c r="B69" s="212">
        <f>SUM(B70:B90)</f>
        <v>140298</v>
      </c>
      <c r="C69" s="212">
        <f t="shared" ref="C69:N69" si="47">SUM(C70:C90)</f>
        <v>120602</v>
      </c>
      <c r="D69" s="212">
        <f t="shared" si="47"/>
        <v>19696</v>
      </c>
      <c r="E69" s="212">
        <f t="shared" si="47"/>
        <v>121366.384</v>
      </c>
      <c r="F69" s="212">
        <f t="shared" si="47"/>
        <v>121366.384</v>
      </c>
      <c r="G69" s="212">
        <f t="shared" si="47"/>
        <v>0</v>
      </c>
      <c r="H69" s="212">
        <f t="shared" si="47"/>
        <v>0</v>
      </c>
      <c r="I69" s="212">
        <f t="shared" si="47"/>
        <v>0</v>
      </c>
      <c r="J69" s="212">
        <f t="shared" si="47"/>
        <v>0</v>
      </c>
      <c r="K69" s="212">
        <f t="shared" si="47"/>
        <v>-4596.234</v>
      </c>
      <c r="L69" s="212">
        <f t="shared" si="47"/>
        <v>-5712.234</v>
      </c>
      <c r="M69" s="212">
        <f t="shared" si="47"/>
        <v>1116</v>
      </c>
      <c r="N69" s="212">
        <f t="shared" si="47"/>
        <v>116770.15</v>
      </c>
      <c r="O69" s="303"/>
      <c r="P69" s="315" t="s">
        <v>227</v>
      </c>
      <c r="Q69" s="321"/>
      <c r="R69" s="321"/>
      <c r="S69" s="321"/>
      <c r="T69" s="324"/>
      <c r="U69" s="324"/>
      <c r="V69" s="324"/>
      <c r="W69" s="216"/>
      <c r="X69" s="216"/>
      <c r="Y69" s="216"/>
      <c r="Z69" s="241">
        <f t="shared" si="46"/>
        <v>0</v>
      </c>
    </row>
    <row r="70" spans="1:26">
      <c r="A70" s="293" t="s">
        <v>79</v>
      </c>
      <c r="B70" s="336">
        <f>C70+D70</f>
        <v>5127</v>
      </c>
      <c r="C70" s="336">
        <v>4604</v>
      </c>
      <c r="D70" s="290">
        <v>523</v>
      </c>
      <c r="E70" s="167">
        <f t="shared" ref="E70:E90" si="48">F70+G70</f>
        <v>4143.6</v>
      </c>
      <c r="F70" s="167">
        <v>4143.6</v>
      </c>
      <c r="G70" s="167"/>
      <c r="H70" s="277"/>
      <c r="I70" s="277"/>
      <c r="J70" s="277"/>
      <c r="K70" s="216">
        <f>L70+M70</f>
        <v>12891.4</v>
      </c>
      <c r="L70" s="216">
        <v>12391.4</v>
      </c>
      <c r="M70" s="290">
        <v>500</v>
      </c>
      <c r="N70" s="300">
        <f>E70+K70</f>
        <v>17035</v>
      </c>
      <c r="O70" s="303"/>
      <c r="P70" s="315" t="s">
        <v>228</v>
      </c>
      <c r="Q70" s="321"/>
      <c r="R70" s="321"/>
      <c r="S70" s="321"/>
      <c r="T70" s="324"/>
      <c r="U70" s="324"/>
      <c r="V70" s="324"/>
      <c r="W70" s="216"/>
      <c r="X70" s="216"/>
      <c r="Y70" s="216"/>
      <c r="Z70" s="241">
        <f t="shared" si="46"/>
        <v>0</v>
      </c>
    </row>
    <row r="71" spans="1:26">
      <c r="A71" s="293" t="s">
        <v>80</v>
      </c>
      <c r="B71" s="336">
        <f t="shared" ref="B71:B90" si="49">C71+D71</f>
        <v>0</v>
      </c>
      <c r="C71" s="216"/>
      <c r="D71" s="290"/>
      <c r="E71" s="167">
        <f t="shared" si="48"/>
        <v>0</v>
      </c>
      <c r="F71" s="167">
        <v>0</v>
      </c>
      <c r="G71" s="167"/>
      <c r="H71" s="277"/>
      <c r="I71" s="277"/>
      <c r="J71" s="277"/>
      <c r="K71" s="216">
        <f t="shared" ref="K71:K90" si="50">L71+M71</f>
        <v>0</v>
      </c>
      <c r="L71" s="216">
        <v>0</v>
      </c>
      <c r="M71" s="290"/>
      <c r="N71" s="300">
        <f t="shared" ref="N71:N90" si="51">E71+K71</f>
        <v>0</v>
      </c>
      <c r="O71" s="303"/>
      <c r="P71" s="315" t="s">
        <v>229</v>
      </c>
      <c r="Q71" s="321"/>
      <c r="R71" s="321"/>
      <c r="S71" s="321"/>
      <c r="T71" s="325"/>
      <c r="U71" s="325"/>
      <c r="V71" s="325"/>
      <c r="W71" s="216"/>
      <c r="X71" s="216"/>
      <c r="Y71" s="216"/>
      <c r="Z71" s="241">
        <f t="shared" si="46"/>
        <v>0</v>
      </c>
    </row>
    <row r="72" spans="1:26">
      <c r="A72" s="314" t="s">
        <v>81</v>
      </c>
      <c r="B72" s="336">
        <f t="shared" si="49"/>
        <v>214</v>
      </c>
      <c r="C72" s="336">
        <v>214</v>
      </c>
      <c r="D72" s="290"/>
      <c r="E72" s="167">
        <f t="shared" si="48"/>
        <v>266</v>
      </c>
      <c r="F72" s="167">
        <v>266</v>
      </c>
      <c r="G72" s="167"/>
      <c r="H72" s="277"/>
      <c r="I72" s="277"/>
      <c r="J72" s="277"/>
      <c r="K72" s="216">
        <f t="shared" si="50"/>
        <v>-266</v>
      </c>
      <c r="L72" s="216">
        <v>-266</v>
      </c>
      <c r="M72" s="290"/>
      <c r="N72" s="300">
        <f t="shared" si="51"/>
        <v>0</v>
      </c>
      <c r="O72" s="303"/>
      <c r="P72" s="315" t="s">
        <v>230</v>
      </c>
      <c r="Q72" s="355"/>
      <c r="R72" s="355"/>
      <c r="S72" s="355"/>
      <c r="T72" s="325"/>
      <c r="U72" s="325"/>
      <c r="V72" s="325"/>
      <c r="W72" s="216"/>
      <c r="X72" s="216"/>
      <c r="Y72" s="216"/>
      <c r="Z72" s="241">
        <f t="shared" si="46"/>
        <v>0</v>
      </c>
    </row>
    <row r="73" spans="1:26">
      <c r="A73" s="315" t="s">
        <v>82</v>
      </c>
      <c r="B73" s="336">
        <f t="shared" si="49"/>
        <v>0</v>
      </c>
      <c r="C73" s="216"/>
      <c r="D73" s="290"/>
      <c r="E73" s="167">
        <f t="shared" si="48"/>
        <v>0</v>
      </c>
      <c r="F73" s="167">
        <v>0</v>
      </c>
      <c r="G73" s="167"/>
      <c r="H73" s="277"/>
      <c r="I73" s="277"/>
      <c r="J73" s="277"/>
      <c r="K73" s="216">
        <f t="shared" si="50"/>
        <v>0</v>
      </c>
      <c r="L73" s="216">
        <v>0</v>
      </c>
      <c r="M73" s="290"/>
      <c r="N73" s="300">
        <f t="shared" si="51"/>
        <v>0</v>
      </c>
      <c r="O73" s="303"/>
      <c r="P73" s="315" t="s">
        <v>231</v>
      </c>
      <c r="Q73" s="321"/>
      <c r="R73" s="321"/>
      <c r="S73" s="321"/>
      <c r="T73" s="325"/>
      <c r="U73" s="325"/>
      <c r="V73" s="325"/>
      <c r="W73" s="216"/>
      <c r="X73" s="216"/>
      <c r="Y73" s="216"/>
      <c r="Z73" s="241">
        <f t="shared" si="46"/>
        <v>0</v>
      </c>
    </row>
    <row r="74" spans="1:26">
      <c r="A74" s="314" t="s">
        <v>83</v>
      </c>
      <c r="B74" s="336">
        <f t="shared" si="49"/>
        <v>6800</v>
      </c>
      <c r="C74" s="336">
        <v>6800</v>
      </c>
      <c r="D74" s="290"/>
      <c r="E74" s="167">
        <f t="shared" si="48"/>
        <v>6120</v>
      </c>
      <c r="F74" s="167">
        <v>6120</v>
      </c>
      <c r="G74" s="167"/>
      <c r="H74" s="277"/>
      <c r="I74" s="277"/>
      <c r="J74" s="277"/>
      <c r="K74" s="216">
        <f t="shared" si="50"/>
        <v>-3120</v>
      </c>
      <c r="L74" s="216">
        <v>-3120</v>
      </c>
      <c r="M74" s="290"/>
      <c r="N74" s="300">
        <f t="shared" si="51"/>
        <v>3000</v>
      </c>
      <c r="O74" s="303"/>
      <c r="P74" s="315" t="s">
        <v>232</v>
      </c>
      <c r="Q74" s="321"/>
      <c r="R74" s="321"/>
      <c r="S74" s="321"/>
      <c r="T74" s="325"/>
      <c r="U74" s="325"/>
      <c r="V74" s="325"/>
      <c r="W74" s="216"/>
      <c r="X74" s="216"/>
      <c r="Y74" s="216"/>
      <c r="Z74" s="241">
        <f t="shared" si="46"/>
        <v>0</v>
      </c>
    </row>
    <row r="75" spans="1:26">
      <c r="A75" s="315" t="s">
        <v>84</v>
      </c>
      <c r="B75" s="336">
        <f t="shared" si="49"/>
        <v>1</v>
      </c>
      <c r="C75" s="216"/>
      <c r="D75" s="290">
        <v>1</v>
      </c>
      <c r="E75" s="167">
        <f t="shared" si="48"/>
        <v>0</v>
      </c>
      <c r="F75" s="167">
        <v>0</v>
      </c>
      <c r="G75" s="167"/>
      <c r="H75" s="277"/>
      <c r="I75" s="277"/>
      <c r="J75" s="277"/>
      <c r="K75" s="216">
        <f t="shared" si="50"/>
        <v>0</v>
      </c>
      <c r="L75" s="216">
        <v>0</v>
      </c>
      <c r="M75" s="290"/>
      <c r="N75" s="300">
        <f t="shared" si="51"/>
        <v>0</v>
      </c>
      <c r="O75" s="303"/>
      <c r="P75" s="315" t="s">
        <v>233</v>
      </c>
      <c r="Q75" s="323"/>
      <c r="R75" s="323"/>
      <c r="S75" s="323"/>
      <c r="T75" s="325"/>
      <c r="U75" s="325"/>
      <c r="V75" s="325"/>
      <c r="W75" s="216"/>
      <c r="X75" s="216"/>
      <c r="Y75" s="216"/>
      <c r="Z75" s="241">
        <f t="shared" si="46"/>
        <v>0</v>
      </c>
    </row>
    <row r="76" spans="1:26">
      <c r="A76" s="315" t="s">
        <v>85</v>
      </c>
      <c r="B76" s="336">
        <f t="shared" si="49"/>
        <v>50</v>
      </c>
      <c r="C76" s="336">
        <v>50</v>
      </c>
      <c r="D76" s="290"/>
      <c r="E76" s="167">
        <f t="shared" si="48"/>
        <v>0</v>
      </c>
      <c r="F76" s="167"/>
      <c r="G76" s="167"/>
      <c r="H76" s="277"/>
      <c r="I76" s="277"/>
      <c r="J76" s="277"/>
      <c r="K76" s="216">
        <f t="shared" si="50"/>
        <v>27</v>
      </c>
      <c r="L76" s="216">
        <v>27</v>
      </c>
      <c r="M76" s="290"/>
      <c r="N76" s="300">
        <f t="shared" si="51"/>
        <v>27</v>
      </c>
      <c r="O76" s="303"/>
      <c r="P76" s="315" t="s">
        <v>234</v>
      </c>
      <c r="Q76" s="323"/>
      <c r="R76" s="323"/>
      <c r="S76" s="323"/>
      <c r="T76" s="325"/>
      <c r="U76" s="325"/>
      <c r="V76" s="325"/>
      <c r="W76" s="216"/>
      <c r="X76" s="216"/>
      <c r="Y76" s="216"/>
      <c r="Z76" s="241">
        <f t="shared" si="46"/>
        <v>0</v>
      </c>
    </row>
    <row r="77" spans="1:26">
      <c r="A77" s="315" t="s">
        <v>86</v>
      </c>
      <c r="B77" s="336">
        <f t="shared" si="49"/>
        <v>3180</v>
      </c>
      <c r="C77" s="336">
        <v>3180</v>
      </c>
      <c r="D77" s="290"/>
      <c r="E77" s="167">
        <f t="shared" si="48"/>
        <v>2835</v>
      </c>
      <c r="F77" s="167">
        <v>2835</v>
      </c>
      <c r="G77" s="167"/>
      <c r="H77" s="277"/>
      <c r="I77" s="277"/>
      <c r="J77" s="277"/>
      <c r="K77" s="216">
        <f t="shared" si="50"/>
        <v>247</v>
      </c>
      <c r="L77" s="216">
        <v>247</v>
      </c>
      <c r="M77" s="290"/>
      <c r="N77" s="300">
        <f t="shared" si="51"/>
        <v>3082</v>
      </c>
      <c r="O77" s="303"/>
      <c r="P77" s="309" t="s">
        <v>235</v>
      </c>
      <c r="Q77" s="356">
        <f>Q78+Q79</f>
        <v>22167</v>
      </c>
      <c r="R77" s="356">
        <f t="shared" ref="R77:Z77" si="52">R78+R79</f>
        <v>13900</v>
      </c>
      <c r="S77" s="356">
        <f t="shared" si="52"/>
        <v>8267</v>
      </c>
      <c r="T77" s="356">
        <f t="shared" si="52"/>
        <v>0</v>
      </c>
      <c r="U77" s="356">
        <f t="shared" si="52"/>
        <v>0</v>
      </c>
      <c r="V77" s="356">
        <f t="shared" si="52"/>
        <v>0</v>
      </c>
      <c r="W77" s="356">
        <f t="shared" si="52"/>
        <v>-2353</v>
      </c>
      <c r="X77" s="356">
        <f t="shared" si="52"/>
        <v>2647</v>
      </c>
      <c r="Y77" s="356">
        <f t="shared" si="52"/>
        <v>-5000</v>
      </c>
      <c r="Z77" s="356">
        <f t="shared" si="52"/>
        <v>19814</v>
      </c>
    </row>
    <row r="78" s="178" customFormat="1" spans="1:26">
      <c r="A78" s="315" t="s">
        <v>87</v>
      </c>
      <c r="B78" s="336">
        <f t="shared" si="49"/>
        <v>17776</v>
      </c>
      <c r="C78" s="336">
        <v>17678</v>
      </c>
      <c r="D78" s="290">
        <v>98</v>
      </c>
      <c r="E78" s="167">
        <f t="shared" si="48"/>
        <v>2127.754</v>
      </c>
      <c r="F78" s="167">
        <v>2127.754</v>
      </c>
      <c r="G78" s="167"/>
      <c r="H78" s="277"/>
      <c r="I78" s="277"/>
      <c r="J78" s="277"/>
      <c r="K78" s="216">
        <f t="shared" si="50"/>
        <v>6992.246</v>
      </c>
      <c r="L78" s="216">
        <v>6900.246</v>
      </c>
      <c r="M78" s="290">
        <v>92</v>
      </c>
      <c r="N78" s="300">
        <f t="shared" si="51"/>
        <v>9120</v>
      </c>
      <c r="O78" s="303"/>
      <c r="P78" s="310" t="s">
        <v>236</v>
      </c>
      <c r="Q78" s="167">
        <f>R78+S78</f>
        <v>2216</v>
      </c>
      <c r="R78" s="167">
        <v>2183</v>
      </c>
      <c r="S78" s="167">
        <v>33</v>
      </c>
      <c r="T78" s="325"/>
      <c r="U78" s="325"/>
      <c r="V78" s="325"/>
      <c r="W78" s="323"/>
      <c r="X78" s="323"/>
      <c r="Y78" s="323"/>
      <c r="Z78" s="241">
        <f t="shared" si="46"/>
        <v>2216</v>
      </c>
    </row>
    <row r="79" spans="1:26">
      <c r="A79" s="315" t="s">
        <v>88</v>
      </c>
      <c r="B79" s="336">
        <f t="shared" si="49"/>
        <v>1429</v>
      </c>
      <c r="C79" s="336">
        <v>1360</v>
      </c>
      <c r="D79" s="290">
        <v>69</v>
      </c>
      <c r="E79" s="167">
        <f t="shared" si="48"/>
        <v>1585</v>
      </c>
      <c r="F79" s="167">
        <v>1585</v>
      </c>
      <c r="G79" s="167"/>
      <c r="H79" s="277"/>
      <c r="I79" s="277"/>
      <c r="J79" s="277"/>
      <c r="K79" s="216">
        <f t="shared" si="50"/>
        <v>4949</v>
      </c>
      <c r="L79" s="216">
        <v>4949</v>
      </c>
      <c r="M79" s="290"/>
      <c r="N79" s="300">
        <f t="shared" si="51"/>
        <v>6534</v>
      </c>
      <c r="O79" s="303"/>
      <c r="P79" s="310" t="s">
        <v>237</v>
      </c>
      <c r="Q79" s="323">
        <f>SUM(Q80:Q98)</f>
        <v>19951</v>
      </c>
      <c r="R79" s="323">
        <f t="shared" ref="R79:Z79" si="53">SUM(R80:R98)</f>
        <v>11717</v>
      </c>
      <c r="S79" s="323">
        <f t="shared" si="53"/>
        <v>8234</v>
      </c>
      <c r="T79" s="323">
        <f t="shared" si="53"/>
        <v>0</v>
      </c>
      <c r="U79" s="323">
        <f t="shared" si="53"/>
        <v>0</v>
      </c>
      <c r="V79" s="323">
        <f t="shared" si="53"/>
        <v>0</v>
      </c>
      <c r="W79" s="323">
        <f t="shared" si="53"/>
        <v>-2353</v>
      </c>
      <c r="X79" s="323">
        <f t="shared" si="53"/>
        <v>2647</v>
      </c>
      <c r="Y79" s="323">
        <f t="shared" si="53"/>
        <v>-5000</v>
      </c>
      <c r="Z79" s="323">
        <f t="shared" si="53"/>
        <v>17598</v>
      </c>
    </row>
    <row r="80" spans="1:26">
      <c r="A80" s="315" t="s">
        <v>89</v>
      </c>
      <c r="B80" s="336">
        <f t="shared" si="49"/>
        <v>70203</v>
      </c>
      <c r="C80" s="336">
        <v>54688</v>
      </c>
      <c r="D80" s="290">
        <v>15515</v>
      </c>
      <c r="E80" s="167">
        <f t="shared" si="48"/>
        <v>63019</v>
      </c>
      <c r="F80" s="167">
        <v>63019</v>
      </c>
      <c r="G80" s="167"/>
      <c r="H80" s="277"/>
      <c r="I80" s="277"/>
      <c r="J80" s="277"/>
      <c r="K80" s="216">
        <f t="shared" si="50"/>
        <v>-18522.85</v>
      </c>
      <c r="L80" s="216">
        <v>-18703.85</v>
      </c>
      <c r="M80" s="290">
        <v>181</v>
      </c>
      <c r="N80" s="300">
        <f t="shared" si="51"/>
        <v>44496.15</v>
      </c>
      <c r="O80" s="303"/>
      <c r="P80" s="310" t="s">
        <v>90</v>
      </c>
      <c r="Q80" s="167">
        <f>R80+S80</f>
        <v>26</v>
      </c>
      <c r="R80" s="167">
        <v>18</v>
      </c>
      <c r="S80" s="357">
        <v>8</v>
      </c>
      <c r="T80" s="211"/>
      <c r="U80" s="211"/>
      <c r="V80" s="211"/>
      <c r="W80" s="323">
        <f>X80+Y80</f>
        <v>0</v>
      </c>
      <c r="X80" s="323"/>
      <c r="Y80" s="323"/>
      <c r="Z80" s="241">
        <f t="shared" si="46"/>
        <v>26</v>
      </c>
    </row>
    <row r="81" spans="1:26">
      <c r="A81" s="315" t="s">
        <v>91</v>
      </c>
      <c r="B81" s="336">
        <f t="shared" si="49"/>
        <v>4817</v>
      </c>
      <c r="C81" s="336">
        <v>4698</v>
      </c>
      <c r="D81" s="337">
        <v>119</v>
      </c>
      <c r="E81" s="167">
        <f t="shared" si="48"/>
        <v>5160.57</v>
      </c>
      <c r="F81" s="167">
        <v>5160.57</v>
      </c>
      <c r="G81" s="167"/>
      <c r="H81" s="277"/>
      <c r="I81" s="277"/>
      <c r="J81" s="277"/>
      <c r="K81" s="216">
        <f t="shared" si="50"/>
        <v>5285.43</v>
      </c>
      <c r="L81" s="216">
        <v>5258.43</v>
      </c>
      <c r="M81" s="290">
        <v>27</v>
      </c>
      <c r="N81" s="300">
        <f t="shared" si="51"/>
        <v>10446</v>
      </c>
      <c r="O81" s="303"/>
      <c r="P81" s="310" t="s">
        <v>92</v>
      </c>
      <c r="Q81" s="167">
        <f t="shared" ref="Q81:Q98" si="54">R81+S81</f>
        <v>275</v>
      </c>
      <c r="R81" s="167">
        <v>275</v>
      </c>
      <c r="S81" s="167"/>
      <c r="T81" s="211"/>
      <c r="U81" s="211"/>
      <c r="V81" s="211"/>
      <c r="W81" s="323">
        <f t="shared" ref="W81:W98" si="55">X81+Y81</f>
        <v>0</v>
      </c>
      <c r="X81" s="323"/>
      <c r="Y81" s="323"/>
      <c r="Z81" s="241">
        <f t="shared" ref="Z81:Z101" si="56">Q81+W81</f>
        <v>275</v>
      </c>
    </row>
    <row r="82" spans="1:26">
      <c r="A82" s="315" t="s">
        <v>93</v>
      </c>
      <c r="B82" s="336">
        <f t="shared" si="49"/>
        <v>403</v>
      </c>
      <c r="C82" s="336">
        <v>393</v>
      </c>
      <c r="D82" s="338">
        <v>10</v>
      </c>
      <c r="E82" s="167">
        <f t="shared" si="48"/>
        <v>395</v>
      </c>
      <c r="F82" s="167">
        <v>395</v>
      </c>
      <c r="G82" s="167"/>
      <c r="H82" s="277"/>
      <c r="I82" s="277"/>
      <c r="J82" s="277"/>
      <c r="K82" s="216">
        <f t="shared" si="50"/>
        <v>-355</v>
      </c>
      <c r="L82" s="216">
        <v>-365</v>
      </c>
      <c r="M82" s="290">
        <v>10</v>
      </c>
      <c r="N82" s="300">
        <f t="shared" si="51"/>
        <v>40</v>
      </c>
      <c r="O82" s="303"/>
      <c r="P82" s="310" t="s">
        <v>94</v>
      </c>
      <c r="Q82" s="167">
        <f t="shared" si="54"/>
        <v>167</v>
      </c>
      <c r="R82" s="167">
        <v>167</v>
      </c>
      <c r="S82" s="167"/>
      <c r="T82" s="193"/>
      <c r="U82" s="193"/>
      <c r="V82" s="193"/>
      <c r="W82" s="323">
        <f t="shared" si="55"/>
        <v>0</v>
      </c>
      <c r="X82" s="193"/>
      <c r="Y82" s="193"/>
      <c r="Z82" s="241">
        <f t="shared" si="56"/>
        <v>167</v>
      </c>
    </row>
    <row r="83" spans="1:26">
      <c r="A83" s="315" t="s">
        <v>238</v>
      </c>
      <c r="B83" s="336">
        <f t="shared" si="49"/>
        <v>16818</v>
      </c>
      <c r="C83" s="336">
        <v>16053</v>
      </c>
      <c r="D83" s="338">
        <v>765</v>
      </c>
      <c r="E83" s="167">
        <f t="shared" si="48"/>
        <v>12932.1</v>
      </c>
      <c r="F83" s="167">
        <v>12932.1</v>
      </c>
      <c r="G83" s="167"/>
      <c r="H83" s="277"/>
      <c r="I83" s="277"/>
      <c r="J83" s="277"/>
      <c r="K83" s="216">
        <f t="shared" si="50"/>
        <v>-7969.1</v>
      </c>
      <c r="L83" s="216">
        <v>-8062.1</v>
      </c>
      <c r="M83" s="290">
        <v>93</v>
      </c>
      <c r="N83" s="300">
        <f t="shared" si="51"/>
        <v>4963</v>
      </c>
      <c r="O83" s="303"/>
      <c r="P83" s="310" t="s">
        <v>96</v>
      </c>
      <c r="Q83" s="167">
        <f t="shared" si="54"/>
        <v>80</v>
      </c>
      <c r="R83" s="167">
        <v>80</v>
      </c>
      <c r="S83" s="167"/>
      <c r="T83" s="193"/>
      <c r="U83" s="193"/>
      <c r="V83" s="193"/>
      <c r="W83" s="323">
        <f t="shared" si="55"/>
        <v>0</v>
      </c>
      <c r="X83" s="193"/>
      <c r="Y83" s="193"/>
      <c r="Z83" s="241">
        <f t="shared" si="56"/>
        <v>80</v>
      </c>
    </row>
    <row r="84" spans="1:26">
      <c r="A84" s="315" t="s">
        <v>97</v>
      </c>
      <c r="B84" s="336">
        <f t="shared" si="49"/>
        <v>5455</v>
      </c>
      <c r="C84" s="336">
        <v>5405</v>
      </c>
      <c r="D84" s="338">
        <v>50</v>
      </c>
      <c r="E84" s="167">
        <f t="shared" si="48"/>
        <v>4864.5</v>
      </c>
      <c r="F84" s="167">
        <v>4864.5</v>
      </c>
      <c r="G84" s="167"/>
      <c r="H84" s="277"/>
      <c r="I84" s="277"/>
      <c r="J84" s="277"/>
      <c r="K84" s="216">
        <f t="shared" si="50"/>
        <v>-4288.5</v>
      </c>
      <c r="L84" s="216">
        <v>-4288.5</v>
      </c>
      <c r="M84" s="290"/>
      <c r="N84" s="300">
        <f t="shared" si="51"/>
        <v>576</v>
      </c>
      <c r="O84" s="303"/>
      <c r="P84" s="310" t="s">
        <v>98</v>
      </c>
      <c r="Q84" s="167">
        <f t="shared" si="54"/>
        <v>270</v>
      </c>
      <c r="R84" s="167">
        <v>270</v>
      </c>
      <c r="S84" s="167"/>
      <c r="T84" s="193"/>
      <c r="U84" s="193"/>
      <c r="V84" s="193"/>
      <c r="W84" s="323">
        <f t="shared" si="55"/>
        <v>0</v>
      </c>
      <c r="X84" s="193"/>
      <c r="Y84" s="193"/>
      <c r="Z84" s="241">
        <f t="shared" si="56"/>
        <v>270</v>
      </c>
    </row>
    <row r="85" spans="1:26">
      <c r="A85" s="315" t="s">
        <v>99</v>
      </c>
      <c r="B85" s="336">
        <f t="shared" si="49"/>
        <v>2955</v>
      </c>
      <c r="C85" s="336">
        <v>507</v>
      </c>
      <c r="D85" s="338">
        <v>2448</v>
      </c>
      <c r="E85" s="167">
        <f t="shared" si="48"/>
        <v>0</v>
      </c>
      <c r="F85" s="167">
        <v>0</v>
      </c>
      <c r="G85" s="167"/>
      <c r="H85" s="277"/>
      <c r="I85" s="277"/>
      <c r="J85" s="277"/>
      <c r="K85" s="216">
        <f t="shared" si="50"/>
        <v>208</v>
      </c>
      <c r="L85" s="216">
        <v>0</v>
      </c>
      <c r="M85" s="290">
        <v>208</v>
      </c>
      <c r="N85" s="300">
        <f t="shared" si="51"/>
        <v>208</v>
      </c>
      <c r="O85" s="303"/>
      <c r="P85" s="310" t="s">
        <v>100</v>
      </c>
      <c r="Q85" s="167">
        <f t="shared" si="54"/>
        <v>800</v>
      </c>
      <c r="R85" s="167">
        <v>600</v>
      </c>
      <c r="S85" s="357">
        <v>200</v>
      </c>
      <c r="T85" s="167"/>
      <c r="U85" s="167"/>
      <c r="V85" s="167"/>
      <c r="W85" s="323">
        <f t="shared" si="55"/>
        <v>370</v>
      </c>
      <c r="X85" s="167">
        <v>370</v>
      </c>
      <c r="Y85" s="193"/>
      <c r="Z85" s="241">
        <f t="shared" si="56"/>
        <v>1170</v>
      </c>
    </row>
    <row r="86" spans="1:26">
      <c r="A86" s="315" t="s">
        <v>101</v>
      </c>
      <c r="B86" s="336">
        <f t="shared" si="49"/>
        <v>2724</v>
      </c>
      <c r="C86" s="336">
        <v>2724</v>
      </c>
      <c r="D86" s="338"/>
      <c r="E86" s="167">
        <f t="shared" si="48"/>
        <v>9065.45</v>
      </c>
      <c r="F86" s="167">
        <v>9065.45</v>
      </c>
      <c r="G86" s="167"/>
      <c r="H86" s="277"/>
      <c r="I86" s="277"/>
      <c r="J86" s="277"/>
      <c r="K86" s="216">
        <f t="shared" si="50"/>
        <v>5184.55</v>
      </c>
      <c r="L86" s="216">
        <v>5184.55</v>
      </c>
      <c r="M86" s="290"/>
      <c r="N86" s="300">
        <f t="shared" si="51"/>
        <v>14250</v>
      </c>
      <c r="O86" s="303"/>
      <c r="P86" s="310" t="s">
        <v>102</v>
      </c>
      <c r="Q86" s="167">
        <f t="shared" si="54"/>
        <v>250</v>
      </c>
      <c r="R86" s="358">
        <v>121</v>
      </c>
      <c r="S86" s="357">
        <v>129</v>
      </c>
      <c r="T86" s="167"/>
      <c r="U86" s="167"/>
      <c r="V86" s="167"/>
      <c r="W86" s="323">
        <f t="shared" si="55"/>
        <v>0</v>
      </c>
      <c r="X86" s="193"/>
      <c r="Y86" s="193"/>
      <c r="Z86" s="241">
        <f t="shared" si="56"/>
        <v>250</v>
      </c>
    </row>
    <row r="87" spans="1:26">
      <c r="A87" s="315" t="s">
        <v>103</v>
      </c>
      <c r="B87" s="336">
        <f t="shared" si="49"/>
        <v>2245</v>
      </c>
      <c r="C87" s="336">
        <v>2147</v>
      </c>
      <c r="D87" s="338">
        <v>98</v>
      </c>
      <c r="E87" s="167">
        <f t="shared" si="48"/>
        <v>1937.3</v>
      </c>
      <c r="F87" s="167">
        <v>1937.3</v>
      </c>
      <c r="G87" s="167"/>
      <c r="H87" s="277"/>
      <c r="I87" s="277"/>
      <c r="J87" s="277"/>
      <c r="K87" s="216">
        <f t="shared" si="50"/>
        <v>832.7</v>
      </c>
      <c r="L87" s="216">
        <v>832.7</v>
      </c>
      <c r="M87" s="290"/>
      <c r="N87" s="300">
        <f t="shared" si="51"/>
        <v>2770</v>
      </c>
      <c r="O87" s="303"/>
      <c r="P87" s="310" t="s">
        <v>104</v>
      </c>
      <c r="Q87" s="167">
        <f t="shared" si="54"/>
        <v>1600</v>
      </c>
      <c r="R87" s="167">
        <v>1600</v>
      </c>
      <c r="S87" s="167"/>
      <c r="T87" s="193"/>
      <c r="U87" s="193"/>
      <c r="V87" s="193"/>
      <c r="W87" s="323">
        <f t="shared" si="55"/>
        <v>0</v>
      </c>
      <c r="X87" s="193"/>
      <c r="Y87" s="193"/>
      <c r="Z87" s="241">
        <f t="shared" si="56"/>
        <v>1600</v>
      </c>
    </row>
    <row r="88" spans="1:26">
      <c r="A88" s="315" t="s">
        <v>105</v>
      </c>
      <c r="B88" s="336">
        <f t="shared" si="49"/>
        <v>7</v>
      </c>
      <c r="C88" s="336">
        <v>7</v>
      </c>
      <c r="D88" s="338"/>
      <c r="E88" s="167">
        <f t="shared" si="48"/>
        <v>8.3</v>
      </c>
      <c r="F88" s="167">
        <v>8.3</v>
      </c>
      <c r="G88" s="167"/>
      <c r="H88" s="277"/>
      <c r="I88" s="277"/>
      <c r="J88" s="277"/>
      <c r="K88" s="216">
        <f t="shared" si="50"/>
        <v>-0.300000000000001</v>
      </c>
      <c r="L88" s="216">
        <v>-0.300000000000001</v>
      </c>
      <c r="M88" s="290"/>
      <c r="N88" s="300">
        <f t="shared" si="51"/>
        <v>8</v>
      </c>
      <c r="O88" s="303"/>
      <c r="P88" s="310" t="s">
        <v>106</v>
      </c>
      <c r="Q88" s="167">
        <f t="shared" si="54"/>
        <v>564</v>
      </c>
      <c r="R88" s="167">
        <v>542</v>
      </c>
      <c r="S88" s="357">
        <v>22</v>
      </c>
      <c r="T88" s="359"/>
      <c r="U88" s="359"/>
      <c r="V88" s="359"/>
      <c r="W88" s="323">
        <f t="shared" si="55"/>
        <v>0</v>
      </c>
      <c r="X88" s="359"/>
      <c r="Y88" s="359"/>
      <c r="Z88" s="241">
        <f t="shared" si="56"/>
        <v>564</v>
      </c>
    </row>
    <row r="89" spans="1:26">
      <c r="A89" s="315" t="s">
        <v>107</v>
      </c>
      <c r="B89" s="336">
        <f t="shared" si="49"/>
        <v>94</v>
      </c>
      <c r="C89" s="336">
        <v>94</v>
      </c>
      <c r="D89" s="338"/>
      <c r="E89" s="167">
        <f t="shared" si="48"/>
        <v>80</v>
      </c>
      <c r="F89" s="167">
        <v>80</v>
      </c>
      <c r="G89" s="167"/>
      <c r="H89" s="277"/>
      <c r="I89" s="277"/>
      <c r="J89" s="277"/>
      <c r="K89" s="216">
        <f t="shared" si="50"/>
        <v>135</v>
      </c>
      <c r="L89" s="216">
        <v>130</v>
      </c>
      <c r="M89" s="290">
        <v>5</v>
      </c>
      <c r="N89" s="300">
        <f t="shared" si="51"/>
        <v>215</v>
      </c>
      <c r="O89" s="303"/>
      <c r="P89" s="310" t="s">
        <v>108</v>
      </c>
      <c r="Q89" s="167">
        <f t="shared" si="54"/>
        <v>3562</v>
      </c>
      <c r="R89" s="167">
        <v>3562</v>
      </c>
      <c r="S89" s="167"/>
      <c r="T89" s="359"/>
      <c r="U89" s="359"/>
      <c r="V89" s="359"/>
      <c r="W89" s="323">
        <f t="shared" si="55"/>
        <v>0</v>
      </c>
      <c r="X89" s="359"/>
      <c r="Y89" s="359"/>
      <c r="Z89" s="241">
        <f t="shared" si="56"/>
        <v>3562</v>
      </c>
    </row>
    <row r="90" ht="15" customHeight="1" spans="1:26">
      <c r="A90" s="315" t="s">
        <v>109</v>
      </c>
      <c r="B90" s="336">
        <f t="shared" si="49"/>
        <v>0</v>
      </c>
      <c r="C90" s="216"/>
      <c r="D90" s="338"/>
      <c r="E90" s="167">
        <f t="shared" si="48"/>
        <v>6826.81</v>
      </c>
      <c r="F90" s="167">
        <v>6826.81</v>
      </c>
      <c r="G90" s="167"/>
      <c r="H90" s="277"/>
      <c r="I90" s="277"/>
      <c r="J90" s="277"/>
      <c r="K90" s="216">
        <f t="shared" si="50"/>
        <v>-6826.81</v>
      </c>
      <c r="L90" s="216">
        <v>-6826.81</v>
      </c>
      <c r="M90" s="290"/>
      <c r="N90" s="300">
        <f t="shared" si="51"/>
        <v>0</v>
      </c>
      <c r="O90" s="303"/>
      <c r="P90" s="310" t="s">
        <v>110</v>
      </c>
      <c r="Q90" s="167">
        <f t="shared" si="54"/>
        <v>815</v>
      </c>
      <c r="R90" s="167">
        <v>815</v>
      </c>
      <c r="S90" s="167"/>
      <c r="T90" s="359"/>
      <c r="U90" s="359"/>
      <c r="V90" s="359"/>
      <c r="W90" s="323">
        <f t="shared" si="55"/>
        <v>0</v>
      </c>
      <c r="X90" s="359"/>
      <c r="Y90" s="359"/>
      <c r="Z90" s="241">
        <f t="shared" si="56"/>
        <v>815</v>
      </c>
    </row>
    <row r="91" spans="1:26">
      <c r="A91" s="287" t="s">
        <v>239</v>
      </c>
      <c r="B91" s="212">
        <f>SUM(B92:B107)</f>
        <v>46728</v>
      </c>
      <c r="C91" s="212">
        <f t="shared" ref="C91:N91" si="57">SUM(C92:C107)</f>
        <v>46728</v>
      </c>
      <c r="D91" s="212">
        <f t="shared" si="57"/>
        <v>0</v>
      </c>
      <c r="E91" s="212">
        <f t="shared" si="57"/>
        <v>46411</v>
      </c>
      <c r="F91" s="212">
        <f t="shared" si="57"/>
        <v>46411</v>
      </c>
      <c r="G91" s="212">
        <f t="shared" si="57"/>
        <v>0</v>
      </c>
      <c r="H91" s="212">
        <f t="shared" si="57"/>
        <v>0</v>
      </c>
      <c r="I91" s="212">
        <f t="shared" si="57"/>
        <v>0</v>
      </c>
      <c r="J91" s="212">
        <f t="shared" si="57"/>
        <v>0</v>
      </c>
      <c r="K91" s="212">
        <f t="shared" si="57"/>
        <v>-958</v>
      </c>
      <c r="L91" s="212">
        <f t="shared" si="57"/>
        <v>-958</v>
      </c>
      <c r="M91" s="212">
        <f t="shared" si="57"/>
        <v>0</v>
      </c>
      <c r="N91" s="212">
        <f t="shared" si="57"/>
        <v>45453</v>
      </c>
      <c r="O91" s="303"/>
      <c r="P91" s="310" t="s">
        <v>112</v>
      </c>
      <c r="Q91" s="167">
        <f t="shared" si="54"/>
        <v>390</v>
      </c>
      <c r="R91" s="167">
        <v>390</v>
      </c>
      <c r="S91" s="167"/>
      <c r="T91" s="359"/>
      <c r="U91" s="359"/>
      <c r="V91" s="359"/>
      <c r="W91" s="323">
        <f t="shared" si="55"/>
        <v>0</v>
      </c>
      <c r="X91" s="359"/>
      <c r="Y91" s="359"/>
      <c r="Z91" s="241">
        <f t="shared" si="56"/>
        <v>390</v>
      </c>
    </row>
    <row r="92" spans="1:26">
      <c r="A92" s="293" t="s">
        <v>240</v>
      </c>
      <c r="B92" s="216">
        <f>C92+D92</f>
        <v>2577</v>
      </c>
      <c r="C92" s="216">
        <v>2577</v>
      </c>
      <c r="D92" s="216"/>
      <c r="E92" s="167">
        <f t="shared" ref="E92:E108" si="58">F92+G92</f>
        <v>7577</v>
      </c>
      <c r="F92" s="167">
        <v>7577</v>
      </c>
      <c r="G92" s="167"/>
      <c r="H92" s="344"/>
      <c r="I92" s="344"/>
      <c r="J92" s="344"/>
      <c r="K92" s="300">
        <f>L92+M92</f>
        <v>-5000</v>
      </c>
      <c r="L92" s="300">
        <v>-5000</v>
      </c>
      <c r="M92" s="300"/>
      <c r="N92" s="300">
        <f>E92+K92</f>
        <v>2577</v>
      </c>
      <c r="O92" s="303"/>
      <c r="P92" s="310" t="s">
        <v>114</v>
      </c>
      <c r="Q92" s="167">
        <f t="shared" si="54"/>
        <v>1056</v>
      </c>
      <c r="R92" s="167">
        <v>1056</v>
      </c>
      <c r="S92" s="167"/>
      <c r="T92" s="359"/>
      <c r="U92" s="359"/>
      <c r="V92" s="359"/>
      <c r="W92" s="323">
        <f t="shared" si="55"/>
        <v>0</v>
      </c>
      <c r="X92" s="323"/>
      <c r="Y92" s="323"/>
      <c r="Z92" s="241">
        <f t="shared" si="56"/>
        <v>1056</v>
      </c>
    </row>
    <row r="93" spans="1:26">
      <c r="A93" s="291" t="s">
        <v>241</v>
      </c>
      <c r="B93" s="216">
        <f t="shared" ref="B93:B107" si="59">C93+D93</f>
        <v>1091</v>
      </c>
      <c r="C93" s="216">
        <v>1091</v>
      </c>
      <c r="D93" s="216"/>
      <c r="E93" s="167">
        <f t="shared" si="58"/>
        <v>1091</v>
      </c>
      <c r="F93" s="167">
        <v>1091</v>
      </c>
      <c r="G93" s="167"/>
      <c r="H93" s="344"/>
      <c r="I93" s="344"/>
      <c r="J93" s="344"/>
      <c r="K93" s="300">
        <f t="shared" ref="K93:K108" si="60">L93+M93</f>
        <v>0</v>
      </c>
      <c r="L93" s="204"/>
      <c r="M93" s="204"/>
      <c r="N93" s="300">
        <f t="shared" ref="N93:N102" si="61">E93+K93</f>
        <v>1091</v>
      </c>
      <c r="O93" s="303"/>
      <c r="P93" s="310" t="s">
        <v>115</v>
      </c>
      <c r="Q93" s="167">
        <f t="shared" si="54"/>
        <v>1816</v>
      </c>
      <c r="R93" s="167">
        <v>1816</v>
      </c>
      <c r="S93" s="167"/>
      <c r="T93" s="359"/>
      <c r="U93" s="359"/>
      <c r="V93" s="359"/>
      <c r="W93" s="323">
        <f t="shared" si="55"/>
        <v>0</v>
      </c>
      <c r="X93" s="323"/>
      <c r="Y93" s="323"/>
      <c r="Z93" s="241">
        <f t="shared" si="56"/>
        <v>1816</v>
      </c>
    </row>
    <row r="94" spans="1:26">
      <c r="A94" s="223" t="s">
        <v>242</v>
      </c>
      <c r="B94" s="216">
        <f t="shared" si="59"/>
        <v>104</v>
      </c>
      <c r="C94" s="216">
        <v>104</v>
      </c>
      <c r="D94" s="216"/>
      <c r="E94" s="167">
        <f t="shared" si="58"/>
        <v>104</v>
      </c>
      <c r="F94" s="167">
        <v>104</v>
      </c>
      <c r="G94" s="167"/>
      <c r="H94" s="344"/>
      <c r="I94" s="344"/>
      <c r="J94" s="344"/>
      <c r="K94" s="300">
        <f t="shared" si="60"/>
        <v>0</v>
      </c>
      <c r="L94" s="204"/>
      <c r="M94" s="204"/>
      <c r="N94" s="300">
        <f t="shared" si="61"/>
        <v>104</v>
      </c>
      <c r="O94" s="303"/>
      <c r="P94" s="310" t="s">
        <v>117</v>
      </c>
      <c r="Q94" s="167">
        <f t="shared" si="54"/>
        <v>315</v>
      </c>
      <c r="R94" s="167">
        <v>315</v>
      </c>
      <c r="S94" s="167"/>
      <c r="T94" s="359"/>
      <c r="U94" s="359"/>
      <c r="V94" s="359"/>
      <c r="W94" s="323">
        <f t="shared" si="55"/>
        <v>2277</v>
      </c>
      <c r="X94" s="323">
        <v>2277</v>
      </c>
      <c r="Y94" s="323"/>
      <c r="Z94" s="241">
        <f t="shared" si="56"/>
        <v>2592</v>
      </c>
    </row>
    <row r="95" spans="1:26">
      <c r="A95" s="223" t="s">
        <v>243</v>
      </c>
      <c r="B95" s="216">
        <f t="shared" si="59"/>
        <v>2000</v>
      </c>
      <c r="C95" s="216">
        <v>2000</v>
      </c>
      <c r="D95" s="216"/>
      <c r="E95" s="167">
        <f t="shared" si="58"/>
        <v>2000</v>
      </c>
      <c r="F95" s="167">
        <v>2000</v>
      </c>
      <c r="G95" s="167"/>
      <c r="H95" s="344"/>
      <c r="I95" s="344"/>
      <c r="J95" s="344"/>
      <c r="K95" s="300">
        <f t="shared" si="60"/>
        <v>0</v>
      </c>
      <c r="L95" s="204"/>
      <c r="M95" s="204"/>
      <c r="N95" s="300">
        <f t="shared" si="61"/>
        <v>2000</v>
      </c>
      <c r="O95" s="303"/>
      <c r="P95" s="310" t="s">
        <v>119</v>
      </c>
      <c r="Q95" s="167">
        <f t="shared" si="54"/>
        <v>0</v>
      </c>
      <c r="R95" s="167"/>
      <c r="S95" s="167"/>
      <c r="T95" s="359"/>
      <c r="U95" s="359"/>
      <c r="V95" s="359"/>
      <c r="W95" s="323">
        <f t="shared" si="55"/>
        <v>0</v>
      </c>
      <c r="X95" s="323"/>
      <c r="Y95" s="323"/>
      <c r="Z95" s="241">
        <f t="shared" si="56"/>
        <v>0</v>
      </c>
    </row>
    <row r="96" spans="1:26">
      <c r="A96" s="223" t="s">
        <v>244</v>
      </c>
      <c r="B96" s="216">
        <f t="shared" si="59"/>
        <v>216</v>
      </c>
      <c r="C96" s="216">
        <v>216</v>
      </c>
      <c r="D96" s="216"/>
      <c r="E96" s="167">
        <f t="shared" si="58"/>
        <v>216</v>
      </c>
      <c r="F96" s="167">
        <v>216</v>
      </c>
      <c r="G96" s="167"/>
      <c r="H96" s="344"/>
      <c r="I96" s="344"/>
      <c r="J96" s="344"/>
      <c r="K96" s="300">
        <f t="shared" si="60"/>
        <v>0</v>
      </c>
      <c r="L96" s="204"/>
      <c r="M96" s="204"/>
      <c r="N96" s="300">
        <f t="shared" si="61"/>
        <v>216</v>
      </c>
      <c r="O96" s="303"/>
      <c r="P96" s="311" t="s">
        <v>121</v>
      </c>
      <c r="Q96" s="167">
        <f t="shared" si="54"/>
        <v>90</v>
      </c>
      <c r="R96" s="167">
        <v>90</v>
      </c>
      <c r="S96" s="167"/>
      <c r="T96" s="359"/>
      <c r="U96" s="359"/>
      <c r="V96" s="359"/>
      <c r="W96" s="323">
        <f t="shared" si="55"/>
        <v>0</v>
      </c>
      <c r="X96" s="323"/>
      <c r="Y96" s="323"/>
      <c r="Z96" s="241">
        <f t="shared" si="56"/>
        <v>90</v>
      </c>
    </row>
    <row r="97" spans="1:26">
      <c r="A97" s="223" t="s">
        <v>245</v>
      </c>
      <c r="B97" s="216">
        <f t="shared" si="59"/>
        <v>790</v>
      </c>
      <c r="C97" s="216">
        <v>790</v>
      </c>
      <c r="D97" s="216"/>
      <c r="E97" s="167">
        <f t="shared" si="58"/>
        <v>600</v>
      </c>
      <c r="F97" s="167">
        <v>600</v>
      </c>
      <c r="G97" s="167"/>
      <c r="H97" s="344"/>
      <c r="I97" s="344"/>
      <c r="J97" s="344"/>
      <c r="K97" s="300">
        <f t="shared" si="60"/>
        <v>0</v>
      </c>
      <c r="L97" s="204"/>
      <c r="M97" s="204"/>
      <c r="N97" s="300">
        <f t="shared" si="61"/>
        <v>600</v>
      </c>
      <c r="O97" s="303"/>
      <c r="P97" s="348" t="s">
        <v>123</v>
      </c>
      <c r="Q97" s="167">
        <f t="shared" si="54"/>
        <v>298</v>
      </c>
      <c r="R97" s="167"/>
      <c r="S97" s="357">
        <v>298</v>
      </c>
      <c r="T97" s="359"/>
      <c r="U97" s="359"/>
      <c r="V97" s="359"/>
      <c r="W97" s="323">
        <f t="shared" si="55"/>
        <v>0</v>
      </c>
      <c r="X97" s="323"/>
      <c r="Y97" s="323"/>
      <c r="Z97" s="241">
        <f t="shared" si="56"/>
        <v>298</v>
      </c>
    </row>
    <row r="98" spans="1:26">
      <c r="A98" s="223" t="s">
        <v>246</v>
      </c>
      <c r="B98" s="216">
        <f t="shared" si="59"/>
        <v>35</v>
      </c>
      <c r="C98" s="216">
        <v>35</v>
      </c>
      <c r="D98" s="216"/>
      <c r="E98" s="167">
        <f t="shared" si="58"/>
        <v>35</v>
      </c>
      <c r="F98" s="167">
        <v>35</v>
      </c>
      <c r="G98" s="167"/>
      <c r="H98" s="344"/>
      <c r="I98" s="344"/>
      <c r="J98" s="344"/>
      <c r="K98" s="300">
        <f t="shared" si="60"/>
        <v>0</v>
      </c>
      <c r="L98" s="204"/>
      <c r="M98" s="204"/>
      <c r="N98" s="300">
        <f t="shared" si="61"/>
        <v>35</v>
      </c>
      <c r="O98" s="303"/>
      <c r="P98" s="348" t="s">
        <v>125</v>
      </c>
      <c r="Q98" s="167">
        <f t="shared" si="54"/>
        <v>7577</v>
      </c>
      <c r="R98" s="167"/>
      <c r="S98" s="357">
        <v>7577</v>
      </c>
      <c r="T98" s="359"/>
      <c r="U98" s="359"/>
      <c r="V98" s="359"/>
      <c r="W98" s="323">
        <f t="shared" si="55"/>
        <v>-5000</v>
      </c>
      <c r="X98" s="323"/>
      <c r="Y98" s="357">
        <v>-5000</v>
      </c>
      <c r="Z98" s="241">
        <f t="shared" si="56"/>
        <v>2577</v>
      </c>
    </row>
    <row r="99" spans="1:26">
      <c r="A99" s="223" t="s">
        <v>247</v>
      </c>
      <c r="B99" s="216">
        <f t="shared" si="59"/>
        <v>38</v>
      </c>
      <c r="C99" s="216">
        <v>38</v>
      </c>
      <c r="D99" s="216"/>
      <c r="E99" s="167">
        <f t="shared" si="58"/>
        <v>0</v>
      </c>
      <c r="F99" s="167">
        <v>0</v>
      </c>
      <c r="G99" s="167"/>
      <c r="H99" s="344"/>
      <c r="I99" s="344"/>
      <c r="J99" s="344"/>
      <c r="K99" s="300">
        <f t="shared" si="60"/>
        <v>0</v>
      </c>
      <c r="L99" s="204"/>
      <c r="M99" s="204"/>
      <c r="N99" s="300">
        <f t="shared" si="61"/>
        <v>0</v>
      </c>
      <c r="O99" s="303"/>
      <c r="P99" s="349" t="s">
        <v>248</v>
      </c>
      <c r="Q99" s="247">
        <f>Q100</f>
        <v>0</v>
      </c>
      <c r="R99" s="247"/>
      <c r="S99" s="247"/>
      <c r="T99" s="247">
        <f>T100</f>
        <v>0</v>
      </c>
      <c r="U99" s="247"/>
      <c r="V99" s="247"/>
      <c r="W99" s="247">
        <f>W100</f>
        <v>0</v>
      </c>
      <c r="X99" s="247"/>
      <c r="Y99" s="247"/>
      <c r="Z99" s="241">
        <f t="shared" si="56"/>
        <v>0</v>
      </c>
    </row>
    <row r="100" spans="1:26">
      <c r="A100" s="223" t="s">
        <v>249</v>
      </c>
      <c r="B100" s="216">
        <f t="shared" si="59"/>
        <v>291</v>
      </c>
      <c r="C100" s="216">
        <v>291</v>
      </c>
      <c r="D100" s="216"/>
      <c r="E100" s="167">
        <f t="shared" si="58"/>
        <v>0</v>
      </c>
      <c r="F100" s="167"/>
      <c r="G100" s="167"/>
      <c r="H100" s="344"/>
      <c r="I100" s="344"/>
      <c r="J100" s="344"/>
      <c r="K100" s="300">
        <f t="shared" si="60"/>
        <v>0</v>
      </c>
      <c r="L100" s="204"/>
      <c r="M100" s="204"/>
      <c r="N100" s="300">
        <f t="shared" si="61"/>
        <v>0</v>
      </c>
      <c r="O100" s="303"/>
      <c r="P100" s="223" t="s">
        <v>250</v>
      </c>
      <c r="Q100" s="247"/>
      <c r="R100" s="247"/>
      <c r="S100" s="247"/>
      <c r="T100" s="248"/>
      <c r="U100" s="248"/>
      <c r="V100" s="248"/>
      <c r="W100" s="359"/>
      <c r="X100" s="359"/>
      <c r="Y100" s="359"/>
      <c r="Z100" s="241">
        <f t="shared" si="56"/>
        <v>0</v>
      </c>
    </row>
    <row r="101" spans="1:26">
      <c r="A101" s="223" t="s">
        <v>251</v>
      </c>
      <c r="B101" s="216">
        <f t="shared" si="59"/>
        <v>503</v>
      </c>
      <c r="C101" s="216">
        <v>503</v>
      </c>
      <c r="D101" s="216"/>
      <c r="E101" s="167">
        <f t="shared" si="58"/>
        <v>0</v>
      </c>
      <c r="F101" s="167"/>
      <c r="G101" s="167"/>
      <c r="H101" s="347"/>
      <c r="I101" s="347"/>
      <c r="J101" s="347"/>
      <c r="K101" s="300">
        <f t="shared" si="60"/>
        <v>0</v>
      </c>
      <c r="L101" s="300"/>
      <c r="M101" s="300"/>
      <c r="N101" s="300">
        <f t="shared" si="61"/>
        <v>0</v>
      </c>
      <c r="O101" s="303"/>
      <c r="P101" s="350" t="s">
        <v>252</v>
      </c>
      <c r="Q101" s="193">
        <f>R101+S101</f>
        <v>145491</v>
      </c>
      <c r="R101" s="193">
        <v>104850</v>
      </c>
      <c r="S101" s="360">
        <v>40641</v>
      </c>
      <c r="T101" s="248"/>
      <c r="U101" s="248"/>
      <c r="V101" s="248"/>
      <c r="W101" s="323"/>
      <c r="X101" s="323"/>
      <c r="Y101" s="323"/>
      <c r="Z101" s="241">
        <f t="shared" si="56"/>
        <v>145491</v>
      </c>
    </row>
    <row r="102" spans="1:26">
      <c r="A102" s="223" t="s">
        <v>253</v>
      </c>
      <c r="B102" s="216">
        <f t="shared" si="59"/>
        <v>86</v>
      </c>
      <c r="C102" s="216">
        <v>86</v>
      </c>
      <c r="D102" s="216"/>
      <c r="E102" s="167">
        <f t="shared" si="58"/>
        <v>0</v>
      </c>
      <c r="F102" s="167"/>
      <c r="G102" s="167"/>
      <c r="H102" s="347"/>
      <c r="I102" s="347"/>
      <c r="J102" s="347"/>
      <c r="K102" s="300">
        <f t="shared" si="60"/>
        <v>0</v>
      </c>
      <c r="L102" s="300"/>
      <c r="M102" s="300"/>
      <c r="N102" s="300">
        <f t="shared" si="61"/>
        <v>0</v>
      </c>
      <c r="O102" s="303"/>
      <c r="P102" s="310"/>
      <c r="Q102" s="323"/>
      <c r="R102" s="323"/>
      <c r="S102" s="323"/>
      <c r="T102" s="167"/>
      <c r="U102" s="167"/>
      <c r="V102" s="167"/>
      <c r="W102" s="193"/>
      <c r="X102" s="193"/>
      <c r="Y102" s="193"/>
      <c r="Z102" s="241"/>
    </row>
    <row r="103" spans="1:26">
      <c r="A103" s="223" t="s">
        <v>254</v>
      </c>
      <c r="B103" s="216">
        <f t="shared" si="59"/>
        <v>3774</v>
      </c>
      <c r="C103" s="216">
        <v>3774</v>
      </c>
      <c r="D103" s="216"/>
      <c r="E103" s="167">
        <f t="shared" si="58"/>
        <v>0</v>
      </c>
      <c r="F103" s="167"/>
      <c r="G103" s="167"/>
      <c r="H103" s="347"/>
      <c r="I103" s="347"/>
      <c r="J103" s="347"/>
      <c r="K103" s="300">
        <f t="shared" si="60"/>
        <v>3774</v>
      </c>
      <c r="L103" s="300">
        <v>3774</v>
      </c>
      <c r="M103" s="300"/>
      <c r="N103" s="300">
        <f t="shared" ref="N101:N113" si="62">E103+K103</f>
        <v>3774</v>
      </c>
      <c r="O103" s="303"/>
      <c r="P103" s="310"/>
      <c r="Q103" s="323"/>
      <c r="R103" s="323"/>
      <c r="S103" s="323"/>
      <c r="T103" s="167"/>
      <c r="U103" s="167"/>
      <c r="V103" s="167"/>
      <c r="W103" s="193"/>
      <c r="X103" s="193"/>
      <c r="Y103" s="193"/>
      <c r="Z103" s="241"/>
    </row>
    <row r="104" spans="1:26">
      <c r="A104" s="223" t="s">
        <v>255</v>
      </c>
      <c r="B104" s="216">
        <f t="shared" si="59"/>
        <v>451</v>
      </c>
      <c r="C104" s="216">
        <v>451</v>
      </c>
      <c r="D104" s="216"/>
      <c r="E104" s="167">
        <f t="shared" si="58"/>
        <v>0</v>
      </c>
      <c r="F104" s="167"/>
      <c r="G104" s="167"/>
      <c r="H104" s="347"/>
      <c r="I104" s="347"/>
      <c r="J104" s="347"/>
      <c r="K104" s="300">
        <f t="shared" si="60"/>
        <v>104</v>
      </c>
      <c r="L104" s="300">
        <v>104</v>
      </c>
      <c r="M104" s="300"/>
      <c r="N104" s="300">
        <f t="shared" si="62"/>
        <v>104</v>
      </c>
      <c r="O104" s="303"/>
      <c r="P104" s="310"/>
      <c r="Q104" s="323"/>
      <c r="R104" s="323"/>
      <c r="S104" s="323"/>
      <c r="T104" s="167"/>
      <c r="U104" s="167"/>
      <c r="V104" s="167"/>
      <c r="W104" s="193"/>
      <c r="X104" s="193"/>
      <c r="Y104" s="193"/>
      <c r="Z104" s="241"/>
    </row>
    <row r="105" spans="1:26">
      <c r="A105" s="223" t="s">
        <v>256</v>
      </c>
      <c r="B105" s="216">
        <f t="shared" si="59"/>
        <v>188</v>
      </c>
      <c r="C105" s="216">
        <v>188</v>
      </c>
      <c r="D105" s="216"/>
      <c r="E105" s="167">
        <f t="shared" si="58"/>
        <v>0</v>
      </c>
      <c r="F105" s="167"/>
      <c r="G105" s="167"/>
      <c r="H105" s="347"/>
      <c r="I105" s="347"/>
      <c r="J105" s="347"/>
      <c r="K105" s="300">
        <f t="shared" si="60"/>
        <v>368</v>
      </c>
      <c r="L105" s="300">
        <v>368</v>
      </c>
      <c r="M105" s="300"/>
      <c r="N105" s="300">
        <f t="shared" si="62"/>
        <v>368</v>
      </c>
      <c r="O105" s="303"/>
      <c r="P105" s="310"/>
      <c r="Q105" s="323"/>
      <c r="R105" s="323"/>
      <c r="S105" s="323"/>
      <c r="T105" s="167"/>
      <c r="U105" s="167"/>
      <c r="V105" s="167"/>
      <c r="W105" s="193"/>
      <c r="X105" s="193"/>
      <c r="Y105" s="193"/>
      <c r="Z105" s="241"/>
    </row>
    <row r="106" s="178" customFormat="1" spans="1:26">
      <c r="A106" s="223" t="s">
        <v>257</v>
      </c>
      <c r="B106" s="216">
        <f t="shared" si="59"/>
        <v>7458</v>
      </c>
      <c r="C106" s="216">
        <v>7458</v>
      </c>
      <c r="D106" s="216"/>
      <c r="E106" s="167">
        <f t="shared" si="58"/>
        <v>7458</v>
      </c>
      <c r="F106" s="167">
        <v>7458</v>
      </c>
      <c r="G106" s="167"/>
      <c r="H106" s="347"/>
      <c r="I106" s="347"/>
      <c r="J106" s="347"/>
      <c r="K106" s="300">
        <f t="shared" si="60"/>
        <v>0</v>
      </c>
      <c r="L106" s="300"/>
      <c r="M106" s="300"/>
      <c r="N106" s="300">
        <f t="shared" si="62"/>
        <v>7458</v>
      </c>
      <c r="O106" s="303"/>
      <c r="P106" s="310"/>
      <c r="Q106" s="323"/>
      <c r="R106" s="323"/>
      <c r="S106" s="323"/>
      <c r="T106" s="167"/>
      <c r="U106" s="167"/>
      <c r="V106" s="167"/>
      <c r="W106" s="193"/>
      <c r="X106" s="193"/>
      <c r="Y106" s="193"/>
      <c r="Z106" s="241"/>
    </row>
    <row r="107" spans="1:26">
      <c r="A107" s="223" t="s">
        <v>258</v>
      </c>
      <c r="B107" s="216">
        <f t="shared" si="59"/>
        <v>27126</v>
      </c>
      <c r="C107" s="216">
        <v>27126</v>
      </c>
      <c r="D107" s="216"/>
      <c r="E107" s="167">
        <f t="shared" si="58"/>
        <v>27330</v>
      </c>
      <c r="F107" s="167">
        <v>27330</v>
      </c>
      <c r="G107" s="167"/>
      <c r="H107" s="347"/>
      <c r="I107" s="347"/>
      <c r="J107" s="347"/>
      <c r="K107" s="300">
        <f t="shared" si="60"/>
        <v>-204</v>
      </c>
      <c r="L107" s="300">
        <v>-204</v>
      </c>
      <c r="M107" s="300"/>
      <c r="N107" s="300">
        <f t="shared" si="62"/>
        <v>27126</v>
      </c>
      <c r="O107" s="303"/>
      <c r="P107" s="310"/>
      <c r="Q107" s="323"/>
      <c r="R107" s="323"/>
      <c r="S107" s="323"/>
      <c r="T107" s="167"/>
      <c r="U107" s="167"/>
      <c r="V107" s="167"/>
      <c r="W107" s="193"/>
      <c r="X107" s="193"/>
      <c r="Y107" s="193"/>
      <c r="Z107" s="241"/>
    </row>
    <row r="108" spans="1:26">
      <c r="A108" s="229" t="s">
        <v>120</v>
      </c>
      <c r="B108" s="339">
        <v>179745</v>
      </c>
      <c r="C108" s="339">
        <v>179745</v>
      </c>
      <c r="D108" s="340">
        <v>11942</v>
      </c>
      <c r="E108" s="193">
        <f t="shared" si="58"/>
        <v>47673</v>
      </c>
      <c r="F108" s="193">
        <v>42555</v>
      </c>
      <c r="G108" s="340">
        <v>5118</v>
      </c>
      <c r="H108" s="212"/>
      <c r="I108" s="212"/>
      <c r="J108" s="212"/>
      <c r="K108" s="204">
        <f t="shared" si="60"/>
        <v>1264</v>
      </c>
      <c r="L108" s="216"/>
      <c r="M108" s="290">
        <v>1264</v>
      </c>
      <c r="N108" s="204">
        <f t="shared" si="62"/>
        <v>48937</v>
      </c>
      <c r="O108" s="303"/>
      <c r="P108" s="310"/>
      <c r="Q108" s="323"/>
      <c r="R108" s="323"/>
      <c r="S108" s="323"/>
      <c r="T108" s="167"/>
      <c r="U108" s="167"/>
      <c r="V108" s="167"/>
      <c r="W108" s="193"/>
      <c r="X108" s="193"/>
      <c r="Y108" s="193"/>
      <c r="Z108" s="241"/>
    </row>
    <row r="109" spans="1:26">
      <c r="A109" s="229" t="s">
        <v>259</v>
      </c>
      <c r="B109" s="212">
        <f>B110+B111+B112</f>
        <v>35197</v>
      </c>
      <c r="C109" s="212">
        <f t="shared" ref="C109:N109" si="63">C110+C111+C112</f>
        <v>35197</v>
      </c>
      <c r="D109" s="212">
        <f t="shared" si="63"/>
        <v>533</v>
      </c>
      <c r="E109" s="212">
        <f t="shared" si="63"/>
        <v>73578</v>
      </c>
      <c r="F109" s="212">
        <f t="shared" si="63"/>
        <v>53576</v>
      </c>
      <c r="G109" s="212">
        <f t="shared" si="63"/>
        <v>20002</v>
      </c>
      <c r="H109" s="212">
        <f t="shared" si="63"/>
        <v>0</v>
      </c>
      <c r="I109" s="212">
        <f t="shared" si="63"/>
        <v>0</v>
      </c>
      <c r="J109" s="212">
        <f t="shared" si="63"/>
        <v>0</v>
      </c>
      <c r="K109" s="212">
        <f t="shared" si="63"/>
        <v>-3000</v>
      </c>
      <c r="L109" s="212">
        <f t="shared" si="63"/>
        <v>0</v>
      </c>
      <c r="M109" s="212">
        <f t="shared" si="63"/>
        <v>-3000</v>
      </c>
      <c r="N109" s="212">
        <f t="shared" si="63"/>
        <v>70578</v>
      </c>
      <c r="O109" s="303"/>
      <c r="P109" s="310"/>
      <c r="Q109" s="323"/>
      <c r="R109" s="323"/>
      <c r="S109" s="323"/>
      <c r="T109" s="167"/>
      <c r="U109" s="167"/>
      <c r="V109" s="167"/>
      <c r="W109" s="193"/>
      <c r="X109" s="193"/>
      <c r="Y109" s="193"/>
      <c r="Z109" s="241"/>
    </row>
    <row r="110" spans="1:26">
      <c r="A110" s="289" t="s">
        <v>260</v>
      </c>
      <c r="B110" s="216">
        <v>33642</v>
      </c>
      <c r="C110" s="216">
        <v>33642</v>
      </c>
      <c r="D110" s="290">
        <v>533</v>
      </c>
      <c r="E110" s="216">
        <f>F110+G110</f>
        <v>70000</v>
      </c>
      <c r="F110" s="216">
        <v>50000</v>
      </c>
      <c r="G110" s="290">
        <v>20000</v>
      </c>
      <c r="H110" s="216"/>
      <c r="I110" s="216"/>
      <c r="J110" s="216"/>
      <c r="K110" s="300">
        <f t="shared" ref="K110:K115" si="64">L110+M110</f>
        <v>-3000</v>
      </c>
      <c r="L110" s="110"/>
      <c r="M110" s="351">
        <v>-3000</v>
      </c>
      <c r="N110" s="300">
        <f t="shared" ref="N110:N115" si="65">E110+K110</f>
        <v>67000</v>
      </c>
      <c r="O110" s="303"/>
      <c r="P110" s="310"/>
      <c r="Q110" s="323"/>
      <c r="R110" s="323"/>
      <c r="S110" s="323"/>
      <c r="T110" s="167"/>
      <c r="U110" s="167"/>
      <c r="V110" s="167"/>
      <c r="W110" s="193"/>
      <c r="X110" s="193"/>
      <c r="Y110" s="193"/>
      <c r="Z110" s="241"/>
    </row>
    <row r="111" spans="1:26">
      <c r="A111" s="289" t="s">
        <v>261</v>
      </c>
      <c r="B111" s="216">
        <v>1555</v>
      </c>
      <c r="C111" s="216">
        <v>1555</v>
      </c>
      <c r="D111" s="290"/>
      <c r="E111" s="216">
        <f>F111+G111</f>
        <v>3578</v>
      </c>
      <c r="F111" s="216">
        <v>3576</v>
      </c>
      <c r="G111" s="290">
        <v>2</v>
      </c>
      <c r="H111" s="216"/>
      <c r="I111" s="216"/>
      <c r="J111" s="216"/>
      <c r="K111" s="300">
        <f t="shared" si="64"/>
        <v>0</v>
      </c>
      <c r="L111" s="110"/>
      <c r="M111" s="351"/>
      <c r="N111" s="300">
        <f t="shared" si="65"/>
        <v>3578</v>
      </c>
      <c r="O111" s="303"/>
      <c r="P111" s="310"/>
      <c r="Q111" s="323"/>
      <c r="R111" s="323"/>
      <c r="S111" s="323"/>
      <c r="T111" s="167"/>
      <c r="U111" s="167"/>
      <c r="V111" s="167"/>
      <c r="W111" s="193"/>
      <c r="X111" s="193"/>
      <c r="Y111" s="193"/>
      <c r="Z111" s="241"/>
    </row>
    <row r="112" spans="1:26">
      <c r="A112" s="289" t="s">
        <v>262</v>
      </c>
      <c r="B112" s="294"/>
      <c r="C112" s="294"/>
      <c r="D112" s="290"/>
      <c r="E112" s="216"/>
      <c r="F112" s="216"/>
      <c r="G112" s="216"/>
      <c r="H112" s="216"/>
      <c r="I112" s="216"/>
      <c r="J112" s="216"/>
      <c r="K112" s="300">
        <f t="shared" si="64"/>
        <v>0</v>
      </c>
      <c r="L112" s="110"/>
      <c r="M112" s="351"/>
      <c r="N112" s="300">
        <f t="shared" si="65"/>
        <v>0</v>
      </c>
      <c r="O112" s="303"/>
      <c r="P112" s="229"/>
      <c r="Q112" s="361"/>
      <c r="R112" s="361"/>
      <c r="S112" s="361"/>
      <c r="T112" s="362"/>
      <c r="U112" s="362"/>
      <c r="V112" s="362"/>
      <c r="W112" s="277"/>
      <c r="X112" s="277"/>
      <c r="Y112" s="277"/>
      <c r="Z112" s="241"/>
    </row>
    <row r="113" spans="1:26">
      <c r="A113" s="287" t="s">
        <v>116</v>
      </c>
      <c r="B113" s="212">
        <f>C113+D113</f>
        <v>26664</v>
      </c>
      <c r="C113" s="212">
        <v>25669</v>
      </c>
      <c r="D113" s="340">
        <v>995</v>
      </c>
      <c r="E113" s="212">
        <f>F113+G113</f>
        <v>12000</v>
      </c>
      <c r="F113" s="212">
        <v>12000</v>
      </c>
      <c r="G113" s="212"/>
      <c r="H113" s="300"/>
      <c r="I113" s="300"/>
      <c r="J113" s="300"/>
      <c r="K113" s="204">
        <f t="shared" si="64"/>
        <v>14450</v>
      </c>
      <c r="L113" s="88">
        <v>13669</v>
      </c>
      <c r="M113" s="352">
        <v>781</v>
      </c>
      <c r="N113" s="204">
        <f t="shared" si="65"/>
        <v>26450</v>
      </c>
      <c r="O113" s="303"/>
      <c r="P113" s="229"/>
      <c r="Q113" s="361"/>
      <c r="R113" s="361"/>
      <c r="S113" s="361"/>
      <c r="T113" s="362"/>
      <c r="U113" s="362"/>
      <c r="V113" s="362"/>
      <c r="W113" s="277"/>
      <c r="X113" s="277"/>
      <c r="Y113" s="277"/>
      <c r="Z113" s="241"/>
    </row>
    <row r="114" spans="1:26">
      <c r="A114" s="287" t="s">
        <v>118</v>
      </c>
      <c r="B114" s="212">
        <f>C114+D114</f>
        <v>94780</v>
      </c>
      <c r="C114" s="212">
        <v>76010</v>
      </c>
      <c r="D114" s="340">
        <v>18770</v>
      </c>
      <c r="E114" s="212">
        <f>F114+G114</f>
        <v>131400</v>
      </c>
      <c r="F114" s="212">
        <v>94900</v>
      </c>
      <c r="G114" s="340">
        <v>36500</v>
      </c>
      <c r="H114" s="300"/>
      <c r="I114" s="300"/>
      <c r="J114" s="300"/>
      <c r="K114" s="204">
        <f t="shared" si="64"/>
        <v>21416.18</v>
      </c>
      <c r="L114" s="88">
        <v>21316.18</v>
      </c>
      <c r="M114" s="352">
        <v>100</v>
      </c>
      <c r="N114" s="204">
        <f t="shared" si="65"/>
        <v>152816.18</v>
      </c>
      <c r="O114" s="303"/>
      <c r="P114" s="229"/>
      <c r="Q114" s="361"/>
      <c r="R114" s="361"/>
      <c r="S114" s="361"/>
      <c r="T114" s="362"/>
      <c r="U114" s="362"/>
      <c r="V114" s="362"/>
      <c r="W114" s="277"/>
      <c r="X114" s="277"/>
      <c r="Y114" s="277"/>
      <c r="Z114" s="241"/>
    </row>
    <row r="115" spans="1:26">
      <c r="A115" s="341" t="s">
        <v>128</v>
      </c>
      <c r="B115" s="212">
        <f>C115+D115</f>
        <v>0</v>
      </c>
      <c r="C115" s="212"/>
      <c r="D115" s="340"/>
      <c r="E115" s="212">
        <f>F115+G115</f>
        <v>0</v>
      </c>
      <c r="F115" s="212"/>
      <c r="G115" s="340"/>
      <c r="H115" s="300"/>
      <c r="I115" s="300"/>
      <c r="J115" s="300"/>
      <c r="K115" s="204">
        <f t="shared" si="64"/>
        <v>327</v>
      </c>
      <c r="L115" s="88"/>
      <c r="M115" s="352">
        <v>327</v>
      </c>
      <c r="N115" s="204">
        <f t="shared" si="65"/>
        <v>327</v>
      </c>
      <c r="O115" s="303"/>
      <c r="P115" s="353"/>
      <c r="Q115" s="363"/>
      <c r="R115" s="363"/>
      <c r="S115" s="363"/>
      <c r="T115" s="362"/>
      <c r="U115" s="362"/>
      <c r="V115" s="362"/>
      <c r="W115" s="277"/>
      <c r="X115" s="277"/>
      <c r="Y115" s="277"/>
      <c r="Z115" s="365"/>
    </row>
    <row r="116" spans="1:26">
      <c r="A116" s="342" t="s">
        <v>129</v>
      </c>
      <c r="B116" s="284">
        <f>B34+B35</f>
        <v>1447616</v>
      </c>
      <c r="C116" s="284">
        <f t="shared" ref="C116:N116" si="66">C34+C35</f>
        <v>1347599</v>
      </c>
      <c r="D116" s="284">
        <f t="shared" si="66"/>
        <v>112492</v>
      </c>
      <c r="E116" s="284">
        <f t="shared" si="66"/>
        <v>1303041.014</v>
      </c>
      <c r="F116" s="284">
        <f t="shared" si="66"/>
        <v>1186117.014</v>
      </c>
      <c r="G116" s="284">
        <f t="shared" si="66"/>
        <v>116924</v>
      </c>
      <c r="H116" s="284">
        <f t="shared" si="66"/>
        <v>155060</v>
      </c>
      <c r="I116" s="284">
        <f t="shared" si="66"/>
        <v>125097</v>
      </c>
      <c r="J116" s="284">
        <f t="shared" si="66"/>
        <v>29965</v>
      </c>
      <c r="K116" s="284">
        <f t="shared" si="66"/>
        <v>20867.2596721</v>
      </c>
      <c r="L116" s="284">
        <f t="shared" si="66"/>
        <v>12712.2596721</v>
      </c>
      <c r="M116" s="284">
        <f t="shared" si="66"/>
        <v>8155</v>
      </c>
      <c r="N116" s="284">
        <f t="shared" si="66"/>
        <v>1323908.2736721</v>
      </c>
      <c r="O116" s="303"/>
      <c r="P116" s="342" t="s">
        <v>130</v>
      </c>
      <c r="Q116" s="284">
        <f>Q34+Q35+Q101</f>
        <v>1303041.27</v>
      </c>
      <c r="R116" s="284">
        <f>R34+R35+R101</f>
        <v>1186117.27</v>
      </c>
      <c r="S116" s="284">
        <f>S34+S35+S101</f>
        <v>116924</v>
      </c>
      <c r="T116" s="284">
        <f>T34+T35+T101</f>
        <v>590063</v>
      </c>
      <c r="U116" s="284"/>
      <c r="V116" s="284"/>
      <c r="W116" s="284">
        <f>W34+W35+W101</f>
        <v>20866.79348</v>
      </c>
      <c r="X116" s="284">
        <f>X34+X35+X101</f>
        <v>12712.00348</v>
      </c>
      <c r="Y116" s="284">
        <f>Y34+Y35+Y101</f>
        <v>8154.79</v>
      </c>
      <c r="Z116" s="284">
        <f>Z34+Z35+Z101</f>
        <v>1323908.06348</v>
      </c>
    </row>
    <row r="117" spans="16:26">
      <c r="P117" s="354"/>
      <c r="Q117" s="364"/>
      <c r="R117" s="364"/>
      <c r="S117" s="364"/>
      <c r="T117" s="364"/>
      <c r="U117" s="364"/>
      <c r="V117" s="364"/>
      <c r="W117" s="364"/>
      <c r="X117" s="364"/>
      <c r="Y117" s="364"/>
      <c r="Z117" s="364"/>
    </row>
    <row r="118" spans="11:16">
      <c r="K118" s="343"/>
      <c r="L118" s="343"/>
      <c r="M118" s="343"/>
      <c r="P118" s="180"/>
    </row>
    <row r="119" spans="2:14">
      <c r="B119" s="343"/>
      <c r="C119" s="343"/>
      <c r="D119" s="343"/>
      <c r="E119" s="343"/>
      <c r="F119" s="343"/>
      <c r="G119" s="343"/>
      <c r="H119" s="343"/>
      <c r="I119" s="343"/>
      <c r="J119" s="343"/>
      <c r="K119" s="343"/>
      <c r="L119" s="343"/>
      <c r="M119" s="343"/>
      <c r="N119" s="343"/>
    </row>
    <row r="120" spans="5:10">
      <c r="E120" s="343"/>
      <c r="F120" s="343"/>
      <c r="G120" s="343"/>
      <c r="H120" s="343"/>
      <c r="I120" s="343"/>
      <c r="J120" s="343"/>
    </row>
    <row r="121" spans="2:13">
      <c r="B121" s="343"/>
      <c r="C121" s="343"/>
      <c r="D121" s="343"/>
      <c r="H121" s="343"/>
      <c r="I121" s="343"/>
      <c r="J121" s="343"/>
      <c r="K121" s="343"/>
      <c r="L121" s="343"/>
      <c r="M121" s="343"/>
    </row>
    <row r="124" spans="27:28">
      <c r="AA124" s="79"/>
      <c r="AB124" s="79"/>
    </row>
    <row r="125" spans="27:28">
      <c r="AA125" s="79"/>
      <c r="AB125" s="79"/>
    </row>
    <row r="126" s="178" customFormat="1" spans="1:28">
      <c r="A126" s="151"/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274"/>
      <c r="P126" s="151"/>
      <c r="Q126" s="180"/>
      <c r="R126" s="180"/>
      <c r="S126" s="180"/>
      <c r="T126" s="181"/>
      <c r="U126" s="181"/>
      <c r="V126" s="181"/>
      <c r="W126" s="180"/>
      <c r="X126" s="180"/>
      <c r="Y126" s="180"/>
      <c r="Z126" s="180"/>
      <c r="AA126" s="366"/>
      <c r="AB126" s="366"/>
    </row>
    <row r="127" spans="27:28">
      <c r="AA127" s="367"/>
      <c r="AB127" s="79"/>
    </row>
    <row r="128" spans="27:28">
      <c r="AA128" s="79"/>
      <c r="AB128" s="79"/>
    </row>
    <row r="129" spans="27:28">
      <c r="AA129" s="79"/>
      <c r="AB129" s="79"/>
    </row>
    <row r="130" spans="27:28">
      <c r="AA130" s="79"/>
      <c r="AB130" s="79"/>
    </row>
    <row r="131" s="178" customFormat="1" spans="1:26">
      <c r="A131" s="151"/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274"/>
      <c r="P131" s="151"/>
      <c r="Q131" s="180"/>
      <c r="R131" s="180"/>
      <c r="S131" s="180"/>
      <c r="T131" s="181"/>
      <c r="U131" s="181"/>
      <c r="V131" s="181"/>
      <c r="W131" s="180"/>
      <c r="X131" s="180"/>
      <c r="Y131" s="180"/>
      <c r="Z131" s="180"/>
    </row>
    <row r="134" spans="1:1">
      <c r="A134" s="150"/>
    </row>
    <row r="226" spans="1:1">
      <c r="A226" s="271"/>
    </row>
    <row r="256" customHeight="1"/>
  </sheetData>
  <mergeCells count="15">
    <mergeCell ref="A3:Z3"/>
    <mergeCell ref="B4:P4"/>
    <mergeCell ref="A5:O5"/>
    <mergeCell ref="P5:Z5"/>
    <mergeCell ref="K6:M6"/>
    <mergeCell ref="W6:Y6"/>
    <mergeCell ref="A6:A7"/>
    <mergeCell ref="B6:B7"/>
    <mergeCell ref="E6:E7"/>
    <mergeCell ref="H6:H7"/>
    <mergeCell ref="N6:N7"/>
    <mergeCell ref="O6:O7"/>
    <mergeCell ref="Q6:Q7"/>
    <mergeCell ref="T6:T7"/>
    <mergeCell ref="Z6:Z7"/>
  </mergeCells>
  <printOptions horizontalCentered="1"/>
  <pageMargins left="0.393055555555556" right="0.235416666666667" top="0.55" bottom="0.471527777777778" header="0.118055555555556" footer="0.313888888888889"/>
  <pageSetup paperSize="8" scale="68" orientation="landscape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41"/>
  <sheetViews>
    <sheetView showZeros="0" view="pageBreakPreview" zoomScale="115" zoomScaleNormal="100" zoomScaleSheetLayoutView="115" workbookViewId="0">
      <selection activeCell="N43" sqref="N43"/>
    </sheetView>
  </sheetViews>
  <sheetFormatPr defaultColWidth="7.875" defaultRowHeight="14.25"/>
  <cols>
    <col min="1" max="1" width="30.625" style="151" customWidth="1"/>
    <col min="2" max="2" width="11.5" style="179" customWidth="1"/>
    <col min="3" max="4" width="11.5" style="179" hidden="1" customWidth="1"/>
    <col min="5" max="5" width="13.625" style="180" customWidth="1"/>
    <col min="6" max="7" width="13.625" style="180" hidden="1" customWidth="1"/>
    <col min="8" max="8" width="10.875" style="181" customWidth="1"/>
    <col min="9" max="10" width="10.875" style="181" hidden="1" customWidth="1"/>
    <col min="11" max="13" width="11.75" style="179" customWidth="1"/>
    <col min="14" max="14" width="13.375" style="182" customWidth="1"/>
    <col min="15" max="15" width="9" style="179" customWidth="1"/>
    <col min="16" max="16" width="56.5" style="151" customWidth="1"/>
    <col min="17" max="17" width="12.25" style="180" customWidth="1"/>
    <col min="18" max="19" width="12.25" style="180" hidden="1" customWidth="1"/>
    <col min="20" max="20" width="10.625" style="181" customWidth="1"/>
    <col min="21" max="22" width="10.625" style="181" hidden="1" customWidth="1"/>
    <col min="23" max="23" width="11.8416666666667" style="183" customWidth="1"/>
    <col min="24" max="24" width="10.1" style="183" customWidth="1"/>
    <col min="25" max="25" width="11.25" style="183" customWidth="1"/>
    <col min="26" max="26" width="11.8416666666667" style="182" customWidth="1"/>
    <col min="27" max="27" width="7.875" style="151" customWidth="1"/>
    <col min="28" max="29" width="9.375" style="151" customWidth="1"/>
    <col min="30" max="30" width="7.875" style="151"/>
    <col min="31" max="31" width="8.5" style="151" customWidth="1"/>
    <col min="32" max="16384" width="7.875" style="151"/>
  </cols>
  <sheetData>
    <row r="1" ht="27" customHeight="1" spans="1:14">
      <c r="A1" s="184" t="s">
        <v>263</v>
      </c>
      <c r="N1" s="183"/>
    </row>
    <row r="2" ht="26.25" customHeight="1" spans="1:26">
      <c r="A2" s="185" t="s">
        <v>264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</row>
    <row r="3" ht="18" customHeight="1" spans="1:26">
      <c r="A3" s="150" t="s">
        <v>133</v>
      </c>
      <c r="B3" s="186"/>
      <c r="C3" s="186"/>
      <c r="D3" s="186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86"/>
      <c r="R3" s="186"/>
      <c r="S3" s="186"/>
      <c r="T3" s="186"/>
      <c r="U3" s="186"/>
      <c r="V3" s="186"/>
      <c r="W3" s="251"/>
      <c r="X3" s="252"/>
      <c r="Y3" s="252"/>
      <c r="Z3" s="265" t="s">
        <v>4</v>
      </c>
    </row>
    <row r="4" ht="27" customHeight="1" spans="1:26">
      <c r="A4" s="187" t="s">
        <v>265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218"/>
      <c r="P4" s="188" t="s">
        <v>266</v>
      </c>
      <c r="Q4" s="188"/>
      <c r="R4" s="188"/>
      <c r="S4" s="188"/>
      <c r="T4" s="188"/>
      <c r="U4" s="188"/>
      <c r="V4" s="188"/>
      <c r="W4" s="188"/>
      <c r="X4" s="188"/>
      <c r="Y4" s="188"/>
      <c r="Z4" s="218"/>
    </row>
    <row r="5" s="178" customFormat="1" ht="45.75" customHeight="1" spans="1:26">
      <c r="A5" s="189" t="s">
        <v>7</v>
      </c>
      <c r="B5" s="106" t="s">
        <v>8</v>
      </c>
      <c r="C5" s="106"/>
      <c r="D5" s="106"/>
      <c r="E5" s="106" t="s">
        <v>9</v>
      </c>
      <c r="F5" s="106"/>
      <c r="G5" s="106"/>
      <c r="H5" s="106" t="s">
        <v>10</v>
      </c>
      <c r="I5" s="112"/>
      <c r="J5" s="112"/>
      <c r="K5" s="113" t="s">
        <v>11</v>
      </c>
      <c r="L5" s="114"/>
      <c r="M5" s="114"/>
      <c r="N5" s="112" t="s">
        <v>12</v>
      </c>
      <c r="O5" s="106" t="s">
        <v>13</v>
      </c>
      <c r="P5" s="189" t="s">
        <v>7</v>
      </c>
      <c r="Q5" s="106" t="s">
        <v>9</v>
      </c>
      <c r="R5" s="106"/>
      <c r="S5" s="106"/>
      <c r="T5" s="106" t="s">
        <v>10</v>
      </c>
      <c r="U5" s="112"/>
      <c r="V5" s="112"/>
      <c r="W5" s="253" t="s">
        <v>11</v>
      </c>
      <c r="X5" s="254"/>
      <c r="Y5" s="266"/>
      <c r="Z5" s="106" t="s">
        <v>12</v>
      </c>
    </row>
    <row r="6" s="178" customFormat="1" ht="45.75" customHeight="1" spans="1:26">
      <c r="A6" s="190"/>
      <c r="B6" s="108"/>
      <c r="C6" s="158" t="s">
        <v>134</v>
      </c>
      <c r="D6" s="158" t="s">
        <v>135</v>
      </c>
      <c r="E6" s="108"/>
      <c r="F6" s="158" t="s">
        <v>134</v>
      </c>
      <c r="G6" s="158" t="s">
        <v>135</v>
      </c>
      <c r="H6" s="108"/>
      <c r="I6" s="158" t="s">
        <v>134</v>
      </c>
      <c r="J6" s="158" t="s">
        <v>135</v>
      </c>
      <c r="K6" s="158" t="s">
        <v>136</v>
      </c>
      <c r="L6" s="158" t="s">
        <v>134</v>
      </c>
      <c r="M6" s="113" t="s">
        <v>137</v>
      </c>
      <c r="N6" s="219"/>
      <c r="O6" s="108"/>
      <c r="P6" s="190"/>
      <c r="Q6" s="108"/>
      <c r="R6" s="158" t="s">
        <v>134</v>
      </c>
      <c r="S6" s="158" t="s">
        <v>135</v>
      </c>
      <c r="T6" s="108"/>
      <c r="U6" s="158" t="s">
        <v>134</v>
      </c>
      <c r="V6" s="158" t="s">
        <v>135</v>
      </c>
      <c r="W6" s="158" t="s">
        <v>136</v>
      </c>
      <c r="X6" s="158" t="s">
        <v>134</v>
      </c>
      <c r="Y6" s="113" t="s">
        <v>137</v>
      </c>
      <c r="Z6" s="108"/>
    </row>
    <row r="7" ht="15" customHeight="1" spans="1:26">
      <c r="A7" s="191" t="s">
        <v>267</v>
      </c>
      <c r="B7" s="192">
        <f>C7+D7</f>
        <v>155539</v>
      </c>
      <c r="C7" s="192">
        <v>145020</v>
      </c>
      <c r="D7" s="192">
        <v>10519</v>
      </c>
      <c r="E7" s="167">
        <f>F7+G7</f>
        <v>309000</v>
      </c>
      <c r="F7" s="167">
        <v>230000</v>
      </c>
      <c r="G7" s="167">
        <v>79000</v>
      </c>
      <c r="H7" s="167">
        <f>I7+J7</f>
        <v>14264</v>
      </c>
      <c r="I7" s="167">
        <v>14264</v>
      </c>
      <c r="J7" s="167"/>
      <c r="K7" s="193">
        <f>L7+M7</f>
        <v>-35577</v>
      </c>
      <c r="L7" s="193"/>
      <c r="M7" s="167">
        <v>-35577</v>
      </c>
      <c r="N7" s="193">
        <f>E7+K7</f>
        <v>273423</v>
      </c>
      <c r="O7" s="220">
        <f t="shared" ref="O7:O13" si="0">(N7-B7)/B7*100</f>
        <v>75.7906377178714</v>
      </c>
      <c r="P7" s="191" t="s">
        <v>268</v>
      </c>
      <c r="Q7" s="234">
        <f>SUM(Q8:Q16)</f>
        <v>270357.44</v>
      </c>
      <c r="R7" s="234">
        <f>SUM(R8:R16)</f>
        <v>214137.44</v>
      </c>
      <c r="S7" s="234">
        <f>SUM(S8:S16)</f>
        <v>56220</v>
      </c>
      <c r="T7" s="234">
        <f>SUM(T8:T16)</f>
        <v>94071</v>
      </c>
      <c r="U7" s="234">
        <f t="shared" ref="U7:Z7" si="1">SUM(U8:U16)</f>
        <v>74710</v>
      </c>
      <c r="V7" s="234">
        <f t="shared" si="1"/>
        <v>19361</v>
      </c>
      <c r="W7" s="193">
        <f t="shared" si="1"/>
        <v>-35611.007492</v>
      </c>
      <c r="X7" s="167">
        <v>-4269.463303</v>
      </c>
      <c r="Y7" s="167">
        <v>-31341</v>
      </c>
      <c r="Z7" s="234">
        <f t="shared" si="1"/>
        <v>234746.432508</v>
      </c>
    </row>
    <row r="8" ht="15" customHeight="1" spans="1:26">
      <c r="A8" s="191" t="s">
        <v>269</v>
      </c>
      <c r="B8" s="192">
        <f t="shared" ref="B8:B13" si="2">C8+D8</f>
        <v>0</v>
      </c>
      <c r="C8" s="193"/>
      <c r="D8" s="193"/>
      <c r="E8" s="167">
        <f t="shared" ref="E8:E13" si="3">F8+G8</f>
        <v>0</v>
      </c>
      <c r="F8" s="193"/>
      <c r="G8" s="167"/>
      <c r="H8" s="167">
        <f t="shared" ref="H8:H13" si="4">I8+J8</f>
        <v>0</v>
      </c>
      <c r="I8" s="193"/>
      <c r="J8" s="193"/>
      <c r="K8" s="193">
        <f t="shared" ref="K8:K13" si="5">L8+M8</f>
        <v>0</v>
      </c>
      <c r="L8" s="167"/>
      <c r="M8" s="167"/>
      <c r="N8" s="193">
        <f>E8+K8</f>
        <v>0</v>
      </c>
      <c r="O8" s="220"/>
      <c r="P8" s="191" t="s">
        <v>270</v>
      </c>
      <c r="Q8" s="235">
        <f>R8+S8</f>
        <v>225609.23</v>
      </c>
      <c r="R8" s="235">
        <v>170889.23</v>
      </c>
      <c r="S8" s="235">
        <v>54720</v>
      </c>
      <c r="T8" s="236">
        <f>U8+V8</f>
        <v>71812</v>
      </c>
      <c r="U8" s="236">
        <v>52942</v>
      </c>
      <c r="V8" s="236">
        <v>18870</v>
      </c>
      <c r="W8" s="167">
        <f>X8+Y8</f>
        <v>-37082.775892</v>
      </c>
      <c r="X8" s="167">
        <v>-4581.775892</v>
      </c>
      <c r="Y8" s="167">
        <v>-32501</v>
      </c>
      <c r="Z8" s="193">
        <f>Q8+W8</f>
        <v>188526.454108</v>
      </c>
    </row>
    <row r="9" ht="15" customHeight="1" spans="1:26">
      <c r="A9" s="191" t="s">
        <v>271</v>
      </c>
      <c r="B9" s="192">
        <f t="shared" si="2"/>
        <v>0</v>
      </c>
      <c r="C9" s="193"/>
      <c r="D9" s="193"/>
      <c r="E9" s="167">
        <f t="shared" si="3"/>
        <v>0</v>
      </c>
      <c r="F9" s="193"/>
      <c r="G9" s="167"/>
      <c r="H9" s="167">
        <f t="shared" si="4"/>
        <v>0</v>
      </c>
      <c r="I9" s="193"/>
      <c r="J9" s="193"/>
      <c r="K9" s="193">
        <f t="shared" si="5"/>
        <v>0</v>
      </c>
      <c r="L9" s="167"/>
      <c r="M9" s="167"/>
      <c r="N9" s="193">
        <f>E9+K9</f>
        <v>0</v>
      </c>
      <c r="O9" s="220"/>
      <c r="P9" s="191" t="s">
        <v>272</v>
      </c>
      <c r="Q9" s="235">
        <f t="shared" ref="Q9:Q22" si="6">R9+S9</f>
        <v>0</v>
      </c>
      <c r="R9" s="237"/>
      <c r="S9" s="237"/>
      <c r="T9" s="236">
        <f t="shared" ref="T9:T22" si="7">U9+V9</f>
        <v>0</v>
      </c>
      <c r="U9" s="237"/>
      <c r="V9" s="237"/>
      <c r="W9" s="167">
        <f t="shared" ref="W9:W22" si="8">X9+Y9</f>
        <v>0</v>
      </c>
      <c r="X9" s="247"/>
      <c r="Y9" s="247">
        <v>0</v>
      </c>
      <c r="Z9" s="193">
        <f t="shared" ref="Z9:Z16" si="9">Q9+W9</f>
        <v>0</v>
      </c>
    </row>
    <row r="10" ht="15" customHeight="1" spans="1:26">
      <c r="A10" s="191" t="s">
        <v>273</v>
      </c>
      <c r="B10" s="192">
        <f t="shared" si="2"/>
        <v>2726</v>
      </c>
      <c r="C10" s="192">
        <v>1152</v>
      </c>
      <c r="D10" s="192">
        <v>1574</v>
      </c>
      <c r="E10" s="167">
        <f t="shared" si="3"/>
        <v>3000</v>
      </c>
      <c r="F10" s="167">
        <v>1500</v>
      </c>
      <c r="G10" s="167">
        <v>1500</v>
      </c>
      <c r="H10" s="167">
        <f t="shared" si="4"/>
        <v>2922</v>
      </c>
      <c r="I10" s="167">
        <v>1812</v>
      </c>
      <c r="J10" s="167">
        <v>1110</v>
      </c>
      <c r="K10" s="167">
        <f t="shared" si="5"/>
        <v>812</v>
      </c>
      <c r="L10" s="167">
        <v>312</v>
      </c>
      <c r="M10" s="167">
        <v>500</v>
      </c>
      <c r="N10" s="193">
        <f t="shared" ref="N10:N13" si="10">E10+K10</f>
        <v>3812</v>
      </c>
      <c r="O10" s="220">
        <f t="shared" si="0"/>
        <v>39.8385913426266</v>
      </c>
      <c r="P10" s="191" t="s">
        <v>274</v>
      </c>
      <c r="Q10" s="235">
        <f t="shared" si="6"/>
        <v>0</v>
      </c>
      <c r="R10" s="237"/>
      <c r="S10" s="237"/>
      <c r="T10" s="236">
        <f t="shared" si="7"/>
        <v>0</v>
      </c>
      <c r="U10" s="237"/>
      <c r="V10" s="237"/>
      <c r="W10" s="167">
        <f t="shared" si="8"/>
        <v>0</v>
      </c>
      <c r="X10" s="247"/>
      <c r="Y10" s="247">
        <v>0</v>
      </c>
      <c r="Z10" s="193">
        <f t="shared" si="9"/>
        <v>0</v>
      </c>
    </row>
    <row r="11" ht="15" customHeight="1" spans="1:26">
      <c r="A11" s="191" t="s">
        <v>275</v>
      </c>
      <c r="B11" s="192">
        <f t="shared" si="2"/>
        <v>0</v>
      </c>
      <c r="C11" s="193"/>
      <c r="D11" s="193"/>
      <c r="E11" s="167">
        <f t="shared" si="3"/>
        <v>0</v>
      </c>
      <c r="F11" s="193"/>
      <c r="G11" s="167"/>
      <c r="H11" s="167">
        <f t="shared" si="4"/>
        <v>0</v>
      </c>
      <c r="I11" s="193"/>
      <c r="J11" s="193"/>
      <c r="K11" s="193">
        <f t="shared" si="5"/>
        <v>0</v>
      </c>
      <c r="L11" s="167"/>
      <c r="M11" s="167"/>
      <c r="N11" s="193">
        <f t="shared" si="10"/>
        <v>0</v>
      </c>
      <c r="O11" s="220"/>
      <c r="P11" s="191" t="s">
        <v>276</v>
      </c>
      <c r="Q11" s="235">
        <f t="shared" si="6"/>
        <v>3000</v>
      </c>
      <c r="R11" s="235">
        <v>1500</v>
      </c>
      <c r="S11" s="235">
        <v>1500</v>
      </c>
      <c r="T11" s="236">
        <f t="shared" si="7"/>
        <v>1991</v>
      </c>
      <c r="U11" s="237">
        <v>1500</v>
      </c>
      <c r="V11" s="237">
        <v>491</v>
      </c>
      <c r="W11" s="167">
        <f t="shared" si="8"/>
        <v>811.7684</v>
      </c>
      <c r="X11" s="247">
        <v>311.7684</v>
      </c>
      <c r="Y11" s="247">
        <v>500</v>
      </c>
      <c r="Z11" s="193">
        <f t="shared" si="9"/>
        <v>3811.7684</v>
      </c>
    </row>
    <row r="12" ht="15" customHeight="1" spans="1:26">
      <c r="A12" s="191" t="s">
        <v>277</v>
      </c>
      <c r="B12" s="192">
        <f t="shared" si="2"/>
        <v>0</v>
      </c>
      <c r="C12" s="193"/>
      <c r="D12" s="193"/>
      <c r="E12" s="167">
        <f t="shared" si="3"/>
        <v>0</v>
      </c>
      <c r="F12" s="193"/>
      <c r="G12" s="193"/>
      <c r="H12" s="167">
        <f t="shared" si="4"/>
        <v>0</v>
      </c>
      <c r="I12" s="193"/>
      <c r="J12" s="193"/>
      <c r="K12" s="193">
        <f t="shared" si="5"/>
        <v>0</v>
      </c>
      <c r="L12" s="167"/>
      <c r="M12" s="167"/>
      <c r="N12" s="193">
        <f t="shared" si="10"/>
        <v>0</v>
      </c>
      <c r="O12" s="220"/>
      <c r="P12" s="191" t="s">
        <v>278</v>
      </c>
      <c r="Q12" s="235">
        <f t="shared" si="6"/>
        <v>0</v>
      </c>
      <c r="R12" s="237"/>
      <c r="S12" s="237"/>
      <c r="T12" s="236">
        <f t="shared" si="7"/>
        <v>0</v>
      </c>
      <c r="U12" s="237"/>
      <c r="V12" s="237"/>
      <c r="W12" s="167">
        <f t="shared" si="8"/>
        <v>0</v>
      </c>
      <c r="X12" s="247"/>
      <c r="Y12" s="247"/>
      <c r="Z12" s="193">
        <f t="shared" si="9"/>
        <v>0</v>
      </c>
    </row>
    <row r="13" ht="15" customHeight="1" spans="1:26">
      <c r="A13" s="191" t="s">
        <v>279</v>
      </c>
      <c r="B13" s="192">
        <f t="shared" si="2"/>
        <v>28706</v>
      </c>
      <c r="C13" s="192">
        <v>27683</v>
      </c>
      <c r="D13" s="192">
        <v>1023</v>
      </c>
      <c r="E13" s="167">
        <f t="shared" si="3"/>
        <v>61933</v>
      </c>
      <c r="F13" s="167">
        <v>56376</v>
      </c>
      <c r="G13" s="167">
        <v>5557</v>
      </c>
      <c r="H13" s="167">
        <f t="shared" si="4"/>
        <v>20517</v>
      </c>
      <c r="I13" s="167">
        <v>19758</v>
      </c>
      <c r="J13" s="167">
        <v>759</v>
      </c>
      <c r="K13" s="193">
        <f t="shared" si="5"/>
        <v>-3776</v>
      </c>
      <c r="L13" s="167"/>
      <c r="M13" s="167">
        <v>-3776</v>
      </c>
      <c r="N13" s="193">
        <f t="shared" si="10"/>
        <v>58157</v>
      </c>
      <c r="O13" s="220">
        <f t="shared" si="0"/>
        <v>102.595276248868</v>
      </c>
      <c r="P13" s="191" t="s">
        <v>280</v>
      </c>
      <c r="Q13" s="235">
        <f t="shared" si="6"/>
        <v>5417.77</v>
      </c>
      <c r="R13" s="235">
        <v>5417.77</v>
      </c>
      <c r="S13" s="235"/>
      <c r="T13" s="236">
        <f t="shared" si="7"/>
        <v>1208</v>
      </c>
      <c r="U13" s="237">
        <v>1208</v>
      </c>
      <c r="V13" s="237"/>
      <c r="W13" s="167">
        <f t="shared" si="8"/>
        <v>0</v>
      </c>
      <c r="X13" s="247"/>
      <c r="Y13" s="247"/>
      <c r="Z13" s="193">
        <f t="shared" si="9"/>
        <v>5417.77</v>
      </c>
    </row>
    <row r="14" ht="15" customHeight="1" spans="1:26">
      <c r="A14" s="191"/>
      <c r="B14" s="193"/>
      <c r="C14" s="193"/>
      <c r="D14" s="193"/>
      <c r="E14" s="193"/>
      <c r="F14" s="193"/>
      <c r="G14" s="193"/>
      <c r="H14" s="193"/>
      <c r="I14" s="193"/>
      <c r="J14" s="193"/>
      <c r="K14" s="167"/>
      <c r="L14" s="167"/>
      <c r="M14" s="167"/>
      <c r="N14" s="209"/>
      <c r="O14" s="220"/>
      <c r="P14" s="191" t="s">
        <v>281</v>
      </c>
      <c r="Q14" s="235">
        <f t="shared" si="6"/>
        <v>0</v>
      </c>
      <c r="R14" s="237"/>
      <c r="S14" s="237"/>
      <c r="T14" s="236">
        <f t="shared" si="7"/>
        <v>0</v>
      </c>
      <c r="U14" s="237"/>
      <c r="V14" s="237"/>
      <c r="W14" s="167">
        <f t="shared" si="8"/>
        <v>0</v>
      </c>
      <c r="X14" s="247"/>
      <c r="Y14" s="247"/>
      <c r="Z14" s="193">
        <f t="shared" si="9"/>
        <v>0</v>
      </c>
    </row>
    <row r="15" ht="15" customHeight="1" spans="1:26">
      <c r="A15" s="191"/>
      <c r="B15" s="193"/>
      <c r="C15" s="193"/>
      <c r="D15" s="193"/>
      <c r="E15" s="193"/>
      <c r="F15" s="193"/>
      <c r="G15" s="193"/>
      <c r="H15" s="193"/>
      <c r="I15" s="193"/>
      <c r="J15" s="193"/>
      <c r="K15" s="167"/>
      <c r="L15" s="167"/>
      <c r="M15" s="167"/>
      <c r="N15" s="193"/>
      <c r="O15" s="220"/>
      <c r="P15" s="221" t="s">
        <v>282</v>
      </c>
      <c r="Q15" s="235">
        <f t="shared" si="6"/>
        <v>36330.44</v>
      </c>
      <c r="R15" s="235">
        <v>36330.44</v>
      </c>
      <c r="S15" s="235"/>
      <c r="T15" s="236">
        <f t="shared" si="7"/>
        <v>19060</v>
      </c>
      <c r="U15" s="237">
        <v>19060</v>
      </c>
      <c r="V15" s="237"/>
      <c r="W15" s="167">
        <f t="shared" si="8"/>
        <v>660</v>
      </c>
      <c r="X15" s="247"/>
      <c r="Y15" s="247">
        <v>660</v>
      </c>
      <c r="Z15" s="193">
        <f t="shared" si="9"/>
        <v>36990.44</v>
      </c>
    </row>
    <row r="16" ht="15" customHeight="1" spans="1:26">
      <c r="A16" s="191"/>
      <c r="B16" s="193"/>
      <c r="C16" s="193"/>
      <c r="D16" s="193"/>
      <c r="E16" s="193"/>
      <c r="F16" s="193"/>
      <c r="G16" s="193"/>
      <c r="H16" s="209"/>
      <c r="I16" s="209"/>
      <c r="J16" s="209"/>
      <c r="K16" s="167"/>
      <c r="L16" s="167"/>
      <c r="M16" s="167"/>
      <c r="N16" s="193"/>
      <c r="O16" s="220"/>
      <c r="P16" s="191" t="s">
        <v>283</v>
      </c>
      <c r="Q16" s="235">
        <f t="shared" si="6"/>
        <v>0</v>
      </c>
      <c r="R16" s="237"/>
      <c r="S16" s="237"/>
      <c r="T16" s="236">
        <f t="shared" si="7"/>
        <v>0</v>
      </c>
      <c r="U16" s="237"/>
      <c r="V16" s="237"/>
      <c r="W16" s="167">
        <f t="shared" si="8"/>
        <v>0</v>
      </c>
      <c r="X16" s="247"/>
      <c r="Y16" s="247"/>
      <c r="Z16" s="193">
        <f t="shared" si="9"/>
        <v>0</v>
      </c>
    </row>
    <row r="17" ht="15" customHeight="1" spans="1:26">
      <c r="A17" s="129"/>
      <c r="B17" s="194"/>
      <c r="C17" s="194"/>
      <c r="D17" s="194"/>
      <c r="E17" s="83"/>
      <c r="F17" s="83"/>
      <c r="G17" s="83"/>
      <c r="H17" s="160"/>
      <c r="I17" s="160"/>
      <c r="J17" s="160"/>
      <c r="K17" s="194"/>
      <c r="L17" s="194"/>
      <c r="M17" s="194"/>
      <c r="N17" s="222"/>
      <c r="O17" s="194"/>
      <c r="P17" s="223" t="s">
        <v>284</v>
      </c>
      <c r="Q17" s="238">
        <f t="shared" si="6"/>
        <v>280</v>
      </c>
      <c r="R17" s="238">
        <v>280</v>
      </c>
      <c r="S17" s="238"/>
      <c r="T17" s="236">
        <f t="shared" si="7"/>
        <v>0</v>
      </c>
      <c r="U17" s="255"/>
      <c r="V17" s="255"/>
      <c r="W17" s="256">
        <f t="shared" si="8"/>
        <v>0</v>
      </c>
      <c r="X17" s="257"/>
      <c r="Y17" s="257"/>
      <c r="Z17" s="193">
        <f t="shared" ref="Z17:Z22" si="11">Q17+W17</f>
        <v>280</v>
      </c>
    </row>
    <row r="18" ht="15" customHeight="1" spans="1:26">
      <c r="A18" s="129"/>
      <c r="B18" s="194"/>
      <c r="C18" s="194"/>
      <c r="D18" s="194"/>
      <c r="E18" s="83"/>
      <c r="F18" s="83"/>
      <c r="G18" s="83"/>
      <c r="H18" s="160"/>
      <c r="I18" s="160"/>
      <c r="J18" s="160"/>
      <c r="K18" s="194"/>
      <c r="L18" s="194"/>
      <c r="M18" s="194"/>
      <c r="N18" s="222"/>
      <c r="O18" s="194"/>
      <c r="P18" s="223" t="s">
        <v>285</v>
      </c>
      <c r="Q18" s="238">
        <f t="shared" si="6"/>
        <v>190</v>
      </c>
      <c r="R18" s="238">
        <v>190</v>
      </c>
      <c r="S18" s="238"/>
      <c r="T18" s="236">
        <f t="shared" si="7"/>
        <v>0</v>
      </c>
      <c r="U18" s="255"/>
      <c r="V18" s="255"/>
      <c r="W18" s="256">
        <f t="shared" si="8"/>
        <v>-190</v>
      </c>
      <c r="X18" s="257">
        <v>-190</v>
      </c>
      <c r="Y18" s="257"/>
      <c r="Z18" s="193">
        <f t="shared" si="11"/>
        <v>0</v>
      </c>
    </row>
    <row r="19" s="151" customFormat="1" ht="15" customHeight="1" spans="1:26">
      <c r="A19" s="129"/>
      <c r="B19" s="194"/>
      <c r="C19" s="194"/>
      <c r="D19" s="194"/>
      <c r="E19" s="83"/>
      <c r="F19" s="83"/>
      <c r="G19" s="83"/>
      <c r="H19" s="160"/>
      <c r="I19" s="160"/>
      <c r="J19" s="160"/>
      <c r="K19" s="194"/>
      <c r="L19" s="194"/>
      <c r="M19" s="194"/>
      <c r="N19" s="222"/>
      <c r="O19" s="194"/>
      <c r="P19" s="223" t="s">
        <v>286</v>
      </c>
      <c r="Q19" s="238">
        <f t="shared" si="6"/>
        <v>3487.86</v>
      </c>
      <c r="R19" s="238">
        <v>3487.86</v>
      </c>
      <c r="S19" s="238"/>
      <c r="T19" s="239">
        <f t="shared" si="7"/>
        <v>1512</v>
      </c>
      <c r="U19" s="234">
        <v>1512</v>
      </c>
      <c r="V19" s="255"/>
      <c r="W19" s="256">
        <f t="shared" si="8"/>
        <v>0</v>
      </c>
      <c r="X19" s="257"/>
      <c r="Y19" s="257"/>
      <c r="Z19" s="193">
        <f t="shared" si="11"/>
        <v>3487.86</v>
      </c>
    </row>
    <row r="20" ht="15" customHeight="1" spans="1:26">
      <c r="A20" s="129"/>
      <c r="B20" s="195"/>
      <c r="C20" s="195"/>
      <c r="D20" s="195"/>
      <c r="E20" s="210"/>
      <c r="F20" s="210"/>
      <c r="G20" s="210"/>
      <c r="H20" s="211"/>
      <c r="I20" s="211"/>
      <c r="J20" s="211"/>
      <c r="K20" s="195"/>
      <c r="L20" s="195"/>
      <c r="M20" s="195"/>
      <c r="N20" s="224"/>
      <c r="O20" s="195"/>
      <c r="P20" s="223" t="s">
        <v>287</v>
      </c>
      <c r="Q20" s="238">
        <f t="shared" si="6"/>
        <v>11876.07</v>
      </c>
      <c r="R20" s="238">
        <v>11876.07</v>
      </c>
      <c r="S20" s="238"/>
      <c r="T20" s="239">
        <f t="shared" si="7"/>
        <v>29765</v>
      </c>
      <c r="U20" s="234">
        <v>29765</v>
      </c>
      <c r="V20" s="255"/>
      <c r="W20" s="256">
        <f t="shared" si="8"/>
        <v>34037</v>
      </c>
      <c r="X20" s="257">
        <v>34037</v>
      </c>
      <c r="Y20" s="257"/>
      <c r="Z20" s="193">
        <f t="shared" si="11"/>
        <v>45913.07</v>
      </c>
    </row>
    <row r="21" ht="15" customHeight="1" spans="1:26">
      <c r="A21" s="129"/>
      <c r="B21" s="195"/>
      <c r="C21" s="195"/>
      <c r="D21" s="195"/>
      <c r="E21" s="210"/>
      <c r="F21" s="210"/>
      <c r="G21" s="210"/>
      <c r="H21" s="211"/>
      <c r="I21" s="211"/>
      <c r="J21" s="211"/>
      <c r="K21" s="195"/>
      <c r="L21" s="195"/>
      <c r="M21" s="195"/>
      <c r="N21" s="224"/>
      <c r="O21" s="195"/>
      <c r="P21" s="223" t="s">
        <v>288</v>
      </c>
      <c r="Q21" s="238">
        <f t="shared" si="6"/>
        <v>465</v>
      </c>
      <c r="R21" s="238">
        <v>465</v>
      </c>
      <c r="S21" s="238"/>
      <c r="T21" s="239">
        <f t="shared" si="7"/>
        <v>465</v>
      </c>
      <c r="U21" s="234">
        <v>465</v>
      </c>
      <c r="V21" s="255"/>
      <c r="W21" s="256">
        <f t="shared" si="8"/>
        <v>0</v>
      </c>
      <c r="X21" s="257"/>
      <c r="Y21" s="257"/>
      <c r="Z21" s="193">
        <f t="shared" si="11"/>
        <v>465</v>
      </c>
    </row>
    <row r="22" ht="15" customHeight="1" spans="1:26">
      <c r="A22" s="129"/>
      <c r="B22" s="196"/>
      <c r="C22" s="196"/>
      <c r="D22" s="196"/>
      <c r="E22" s="212"/>
      <c r="F22" s="212"/>
      <c r="G22" s="212"/>
      <c r="H22" s="167"/>
      <c r="I22" s="167"/>
      <c r="J22" s="167"/>
      <c r="K22" s="167"/>
      <c r="L22" s="167"/>
      <c r="M22" s="167"/>
      <c r="N22" s="193"/>
      <c r="O22" s="225"/>
      <c r="P22" s="223" t="s">
        <v>289</v>
      </c>
      <c r="Q22" s="238">
        <f t="shared" si="6"/>
        <v>0</v>
      </c>
      <c r="R22" s="238"/>
      <c r="S22" s="238"/>
      <c r="T22" s="239">
        <f t="shared" si="7"/>
        <v>9666</v>
      </c>
      <c r="U22" s="234">
        <v>9666</v>
      </c>
      <c r="V22" s="255"/>
      <c r="W22" s="256">
        <f t="shared" si="8"/>
        <v>9666</v>
      </c>
      <c r="X22" s="257">
        <v>9666</v>
      </c>
      <c r="Y22" s="257"/>
      <c r="Z22" s="193">
        <f t="shared" si="11"/>
        <v>9666</v>
      </c>
    </row>
    <row r="23" ht="15" customHeight="1" spans="1:30">
      <c r="A23" s="129"/>
      <c r="B23" s="196"/>
      <c r="C23" s="196"/>
      <c r="D23" s="196"/>
      <c r="E23" s="212"/>
      <c r="F23" s="212"/>
      <c r="G23" s="212"/>
      <c r="H23" s="167"/>
      <c r="I23" s="167"/>
      <c r="J23" s="167"/>
      <c r="K23" s="167"/>
      <c r="L23" s="167"/>
      <c r="M23" s="167"/>
      <c r="N23" s="193"/>
      <c r="O23" s="225"/>
      <c r="P23" s="191" t="s">
        <v>290</v>
      </c>
      <c r="Q23" s="234">
        <f>Q24+Q25+Q26+Q27</f>
        <v>53648.32</v>
      </c>
      <c r="R23" s="234">
        <f t="shared" ref="R23:Z23" si="12">R24+R25+R26+R27</f>
        <v>44014.32</v>
      </c>
      <c r="S23" s="234">
        <f t="shared" si="12"/>
        <v>9634</v>
      </c>
      <c r="T23" s="234">
        <f t="shared" si="12"/>
        <v>25500</v>
      </c>
      <c r="U23" s="234">
        <f t="shared" si="12"/>
        <v>19023</v>
      </c>
      <c r="V23" s="234">
        <f t="shared" si="12"/>
        <v>6477</v>
      </c>
      <c r="W23" s="193">
        <f t="shared" si="12"/>
        <v>30722</v>
      </c>
      <c r="X23" s="167">
        <f t="shared" si="12"/>
        <v>4994</v>
      </c>
      <c r="Y23" s="167">
        <f t="shared" si="12"/>
        <v>25728</v>
      </c>
      <c r="Z23" s="234">
        <f t="shared" si="12"/>
        <v>84370.32</v>
      </c>
      <c r="AD23" s="269"/>
    </row>
    <row r="24" ht="15" customHeight="1" spans="1:26">
      <c r="A24" s="129"/>
      <c r="B24" s="196"/>
      <c r="C24" s="196"/>
      <c r="D24" s="196"/>
      <c r="E24" s="212"/>
      <c r="F24" s="212"/>
      <c r="G24" s="212"/>
      <c r="H24" s="167"/>
      <c r="I24" s="167"/>
      <c r="J24" s="167"/>
      <c r="K24" s="167"/>
      <c r="L24" s="167"/>
      <c r="M24" s="167"/>
      <c r="N24" s="193"/>
      <c r="O24" s="225"/>
      <c r="P24" s="191" t="s">
        <v>291</v>
      </c>
      <c r="Q24" s="235">
        <f>R24+S24</f>
        <v>51548.16</v>
      </c>
      <c r="R24" s="235">
        <v>41914.16</v>
      </c>
      <c r="S24" s="235">
        <v>9634</v>
      </c>
      <c r="T24" s="237">
        <f>U24+V24</f>
        <v>25049</v>
      </c>
      <c r="U24" s="237">
        <v>18600</v>
      </c>
      <c r="V24" s="237">
        <v>6449</v>
      </c>
      <c r="W24" s="167">
        <f t="shared" ref="W24:W29" si="13">X24+Y24</f>
        <v>24336</v>
      </c>
      <c r="X24" s="167">
        <v>0</v>
      </c>
      <c r="Y24" s="167">
        <v>24336</v>
      </c>
      <c r="Z24" s="193">
        <f t="shared" ref="Z24:Z29" si="14">Q24+W24</f>
        <v>75884.16</v>
      </c>
    </row>
    <row r="25" s="178" customFormat="1" ht="15" customHeight="1" spans="1:29">
      <c r="A25" s="129"/>
      <c r="B25" s="196"/>
      <c r="C25" s="196"/>
      <c r="D25" s="196"/>
      <c r="E25" s="212"/>
      <c r="F25" s="212"/>
      <c r="G25" s="212"/>
      <c r="H25" s="167"/>
      <c r="I25" s="167"/>
      <c r="J25" s="167"/>
      <c r="K25" s="167"/>
      <c r="L25" s="167"/>
      <c r="M25" s="167"/>
      <c r="N25" s="193"/>
      <c r="O25" s="225"/>
      <c r="P25" s="191" t="s">
        <v>292</v>
      </c>
      <c r="Q25" s="235">
        <f>R25+S25</f>
        <v>610</v>
      </c>
      <c r="R25" s="235">
        <v>610</v>
      </c>
      <c r="S25" s="235"/>
      <c r="T25" s="237">
        <f>U25+V25</f>
        <v>178</v>
      </c>
      <c r="U25" s="258">
        <v>178</v>
      </c>
      <c r="V25" s="258"/>
      <c r="W25" s="167">
        <f t="shared" si="13"/>
        <v>0</v>
      </c>
      <c r="X25" s="167">
        <v>0</v>
      </c>
      <c r="Y25" s="167"/>
      <c r="Z25" s="193">
        <f t="shared" si="14"/>
        <v>610</v>
      </c>
      <c r="AB25" s="151"/>
      <c r="AC25" s="151"/>
    </row>
    <row r="26" ht="15" customHeight="1" spans="1:26">
      <c r="A26" s="129"/>
      <c r="B26" s="196"/>
      <c r="C26" s="196"/>
      <c r="D26" s="196"/>
      <c r="E26" s="212"/>
      <c r="F26" s="212"/>
      <c r="G26" s="212"/>
      <c r="H26" s="167"/>
      <c r="I26" s="167"/>
      <c r="J26" s="167"/>
      <c r="K26" s="167"/>
      <c r="L26" s="167"/>
      <c r="M26" s="167"/>
      <c r="N26" s="193"/>
      <c r="O26" s="225"/>
      <c r="P26" s="191" t="s">
        <v>293</v>
      </c>
      <c r="Q26" s="235">
        <f>R26+S26</f>
        <v>1490.16</v>
      </c>
      <c r="R26" s="235">
        <v>1490.16</v>
      </c>
      <c r="S26" s="235"/>
      <c r="T26" s="237">
        <f>U26+V26</f>
        <v>273</v>
      </c>
      <c r="U26" s="237">
        <v>245</v>
      </c>
      <c r="V26" s="237">
        <v>28</v>
      </c>
      <c r="W26" s="167">
        <f t="shared" si="13"/>
        <v>5100</v>
      </c>
      <c r="X26" s="167">
        <v>4994</v>
      </c>
      <c r="Y26" s="167">
        <v>106</v>
      </c>
      <c r="Z26" s="193">
        <f t="shared" si="14"/>
        <v>6590.16</v>
      </c>
    </row>
    <row r="27" ht="15.75" customHeight="1" spans="1:26">
      <c r="A27" s="129"/>
      <c r="B27" s="196"/>
      <c r="C27" s="196"/>
      <c r="D27" s="196"/>
      <c r="E27" s="212"/>
      <c r="F27" s="212"/>
      <c r="G27" s="212"/>
      <c r="H27" s="167"/>
      <c r="I27" s="167"/>
      <c r="J27" s="167"/>
      <c r="K27" s="167"/>
      <c r="L27" s="167"/>
      <c r="M27" s="167"/>
      <c r="N27" s="193"/>
      <c r="O27" s="225"/>
      <c r="P27" s="191" t="s">
        <v>282</v>
      </c>
      <c r="Q27" s="235"/>
      <c r="R27" s="235"/>
      <c r="S27" s="235"/>
      <c r="T27" s="237"/>
      <c r="U27" s="237"/>
      <c r="V27" s="237"/>
      <c r="W27" s="167">
        <f t="shared" si="13"/>
        <v>1286</v>
      </c>
      <c r="X27" s="167"/>
      <c r="Y27" s="167">
        <v>1286</v>
      </c>
      <c r="Z27" s="193">
        <f t="shared" si="14"/>
        <v>1286</v>
      </c>
    </row>
    <row r="28" ht="15.75" customHeight="1" spans="1:26">
      <c r="A28" s="129"/>
      <c r="B28" s="196"/>
      <c r="C28" s="196"/>
      <c r="D28" s="196"/>
      <c r="E28" s="212"/>
      <c r="F28" s="212"/>
      <c r="G28" s="212"/>
      <c r="H28" s="167"/>
      <c r="I28" s="167"/>
      <c r="J28" s="167"/>
      <c r="K28" s="167"/>
      <c r="L28" s="167"/>
      <c r="M28" s="167"/>
      <c r="N28" s="193"/>
      <c r="O28" s="225"/>
      <c r="P28" s="223" t="s">
        <v>294</v>
      </c>
      <c r="Q28" s="238">
        <f>R28+S28</f>
        <v>61557</v>
      </c>
      <c r="R28" s="240">
        <v>56000</v>
      </c>
      <c r="S28" s="240">
        <v>5557</v>
      </c>
      <c r="T28" s="234">
        <f>U28+V28</f>
        <v>15134</v>
      </c>
      <c r="U28" s="234">
        <v>13884</v>
      </c>
      <c r="V28" s="234">
        <v>1250</v>
      </c>
      <c r="W28" s="167">
        <f t="shared" si="13"/>
        <v>-2771</v>
      </c>
      <c r="X28" s="167">
        <v>1130</v>
      </c>
      <c r="Y28" s="167">
        <v>-3901</v>
      </c>
      <c r="Z28" s="193">
        <f t="shared" si="14"/>
        <v>58786</v>
      </c>
    </row>
    <row r="29" ht="15" customHeight="1" spans="1:26">
      <c r="A29" s="129"/>
      <c r="B29" s="196"/>
      <c r="C29" s="196"/>
      <c r="D29" s="196"/>
      <c r="E29" s="212"/>
      <c r="F29" s="212"/>
      <c r="G29" s="212"/>
      <c r="H29" s="167"/>
      <c r="I29" s="167"/>
      <c r="J29" s="167"/>
      <c r="K29" s="167"/>
      <c r="L29" s="167"/>
      <c r="M29" s="167"/>
      <c r="N29" s="193"/>
      <c r="O29" s="225"/>
      <c r="P29" s="223" t="s">
        <v>295</v>
      </c>
      <c r="Q29" s="238">
        <f>R29+S29</f>
        <v>380</v>
      </c>
      <c r="R29" s="240">
        <v>376</v>
      </c>
      <c r="S29" s="240">
        <v>4</v>
      </c>
      <c r="T29" s="234">
        <f>U29+V29</f>
        <v>0</v>
      </c>
      <c r="U29" s="234"/>
      <c r="V29" s="234"/>
      <c r="W29" s="167">
        <f t="shared" si="13"/>
        <v>106</v>
      </c>
      <c r="X29" s="202">
        <v>85</v>
      </c>
      <c r="Y29" s="202">
        <v>21</v>
      </c>
      <c r="Z29" s="193">
        <f t="shared" si="14"/>
        <v>486</v>
      </c>
    </row>
    <row r="30" ht="15" customHeight="1" spans="1:31">
      <c r="A30" s="197" t="s">
        <v>296</v>
      </c>
      <c r="B30" s="198">
        <f>SUM(B7:B13)</f>
        <v>186971</v>
      </c>
      <c r="C30" s="198">
        <f t="shared" ref="C30:N30" si="15">SUM(C7:C13)</f>
        <v>173855</v>
      </c>
      <c r="D30" s="198">
        <f t="shared" si="15"/>
        <v>13116</v>
      </c>
      <c r="E30" s="198">
        <f t="shared" si="15"/>
        <v>373933</v>
      </c>
      <c r="F30" s="198">
        <f t="shared" si="15"/>
        <v>287876</v>
      </c>
      <c r="G30" s="198">
        <f t="shared" si="15"/>
        <v>86057</v>
      </c>
      <c r="H30" s="198">
        <f t="shared" si="15"/>
        <v>37703</v>
      </c>
      <c r="I30" s="198">
        <f t="shared" si="15"/>
        <v>35834</v>
      </c>
      <c r="J30" s="198">
        <f t="shared" si="15"/>
        <v>1869</v>
      </c>
      <c r="K30" s="198">
        <f t="shared" si="15"/>
        <v>-38541</v>
      </c>
      <c r="L30" s="198">
        <f t="shared" si="15"/>
        <v>312</v>
      </c>
      <c r="M30" s="198">
        <f t="shared" si="15"/>
        <v>-38853</v>
      </c>
      <c r="N30" s="198">
        <f t="shared" si="15"/>
        <v>335392</v>
      </c>
      <c r="O30" s="220">
        <f>(N30-B30)/B30*100</f>
        <v>79.3818292676404</v>
      </c>
      <c r="P30" s="205" t="s">
        <v>297</v>
      </c>
      <c r="Q30" s="198">
        <f>Q7+Q17+Q18+Q19+Q20+Q21+Q22+Q23+Q28+Q29</f>
        <v>402241.69</v>
      </c>
      <c r="R30" s="198">
        <f t="shared" ref="R30:Z30" si="16">R7+R17+R18+R19+R20+R21+R22+R23+R28+R29</f>
        <v>330826.69</v>
      </c>
      <c r="S30" s="198">
        <f t="shared" si="16"/>
        <v>71415</v>
      </c>
      <c r="T30" s="198">
        <f t="shared" si="16"/>
        <v>176113</v>
      </c>
      <c r="U30" s="198">
        <f t="shared" si="16"/>
        <v>149025</v>
      </c>
      <c r="V30" s="198">
        <f t="shared" si="16"/>
        <v>27088</v>
      </c>
      <c r="W30" s="198">
        <f t="shared" si="16"/>
        <v>35958.992508</v>
      </c>
      <c r="X30" s="198">
        <f t="shared" si="16"/>
        <v>45452.536697</v>
      </c>
      <c r="Y30" s="198">
        <f t="shared" si="16"/>
        <v>-9493</v>
      </c>
      <c r="Z30" s="198">
        <f t="shared" si="16"/>
        <v>438200.682508</v>
      </c>
      <c r="AE30" s="269"/>
    </row>
    <row r="31" spans="1:26">
      <c r="A31" s="199" t="s">
        <v>189</v>
      </c>
      <c r="B31" s="198">
        <f>B32+B33+B34+B35+B36</f>
        <v>347081</v>
      </c>
      <c r="C31" s="198">
        <f t="shared" ref="C31:N31" si="17">C32+C33+C34+C35+C36</f>
        <v>299651</v>
      </c>
      <c r="D31" s="198">
        <f t="shared" si="17"/>
        <v>47430</v>
      </c>
      <c r="E31" s="198">
        <f t="shared" si="17"/>
        <v>165622.5</v>
      </c>
      <c r="F31" s="198">
        <f t="shared" si="17"/>
        <v>118188.5</v>
      </c>
      <c r="G31" s="198">
        <f t="shared" si="17"/>
        <v>47434</v>
      </c>
      <c r="H31" s="198">
        <f t="shared" si="17"/>
        <v>0</v>
      </c>
      <c r="I31" s="198">
        <f t="shared" si="17"/>
        <v>0</v>
      </c>
      <c r="J31" s="198">
        <f t="shared" si="17"/>
        <v>0</v>
      </c>
      <c r="K31" s="198">
        <f t="shared" si="17"/>
        <v>284265</v>
      </c>
      <c r="L31" s="198">
        <f t="shared" si="17"/>
        <v>257905</v>
      </c>
      <c r="M31" s="198">
        <f t="shared" si="17"/>
        <v>26360</v>
      </c>
      <c r="N31" s="198">
        <f t="shared" si="17"/>
        <v>449887.5</v>
      </c>
      <c r="O31" s="225"/>
      <c r="P31" s="226" t="s">
        <v>190</v>
      </c>
      <c r="Q31" s="241">
        <f>Q32+Q33+Q34</f>
        <v>72238</v>
      </c>
      <c r="R31" s="241">
        <f t="shared" ref="R31:Z31" si="18">R32+R33+R34</f>
        <v>52238</v>
      </c>
      <c r="S31" s="241">
        <f t="shared" si="18"/>
        <v>20000</v>
      </c>
      <c r="T31" s="241">
        <f t="shared" si="18"/>
        <v>0</v>
      </c>
      <c r="U31" s="241">
        <f t="shared" si="18"/>
        <v>0</v>
      </c>
      <c r="V31" s="241">
        <f t="shared" si="18"/>
        <v>0</v>
      </c>
      <c r="W31" s="241">
        <f t="shared" si="18"/>
        <v>557</v>
      </c>
      <c r="X31" s="259">
        <f t="shared" si="18"/>
        <v>3557</v>
      </c>
      <c r="Y31" s="259">
        <f t="shared" si="18"/>
        <v>-3000</v>
      </c>
      <c r="Z31" s="241">
        <f t="shared" si="18"/>
        <v>72795</v>
      </c>
    </row>
    <row r="32" spans="1:26">
      <c r="A32" s="191" t="s">
        <v>298</v>
      </c>
      <c r="B32" s="200">
        <f>C32+D32</f>
        <v>65051</v>
      </c>
      <c r="C32" s="200">
        <v>64047</v>
      </c>
      <c r="D32" s="200">
        <v>1004</v>
      </c>
      <c r="E32" s="213">
        <f>F32+G32</f>
        <v>2124</v>
      </c>
      <c r="F32" s="213">
        <v>2124</v>
      </c>
      <c r="G32" s="213"/>
      <c r="H32" s="167"/>
      <c r="I32" s="167"/>
      <c r="J32" s="167"/>
      <c r="K32" s="167">
        <f>L32+M32</f>
        <v>50721</v>
      </c>
      <c r="L32" s="167">
        <v>48697</v>
      </c>
      <c r="M32" s="167">
        <v>2024</v>
      </c>
      <c r="N32" s="198">
        <f t="shared" ref="N32:N37" si="19">E32+K32</f>
        <v>52845</v>
      </c>
      <c r="O32" s="225"/>
      <c r="P32" s="191" t="s">
        <v>299</v>
      </c>
      <c r="Q32" s="242">
        <f t="shared" ref="Q32:Q37" si="20">R32+S32</f>
        <v>0</v>
      </c>
      <c r="R32" s="242"/>
      <c r="S32" s="242"/>
      <c r="T32" s="243"/>
      <c r="U32" s="243"/>
      <c r="V32" s="243"/>
      <c r="W32" s="260">
        <f t="shared" ref="W32:W37" si="21">X32+Y32</f>
        <v>0</v>
      </c>
      <c r="X32" s="202"/>
      <c r="Y32" s="202"/>
      <c r="Z32" s="193">
        <f t="shared" ref="Z32:Z37" si="22">Q32+W32</f>
        <v>0</v>
      </c>
    </row>
    <row r="33" s="178" customFormat="1" ht="15.75" customHeight="1" spans="1:26">
      <c r="A33" s="191" t="s">
        <v>300</v>
      </c>
      <c r="B33" s="200">
        <f>C33+D33</f>
        <v>1281</v>
      </c>
      <c r="C33" s="200">
        <v>1281</v>
      </c>
      <c r="D33" s="200"/>
      <c r="E33" s="213">
        <f>F33+G33</f>
        <v>0</v>
      </c>
      <c r="F33" s="214"/>
      <c r="G33" s="214"/>
      <c r="H33" s="167"/>
      <c r="I33" s="167"/>
      <c r="J33" s="167"/>
      <c r="K33" s="167">
        <f>L33+M33</f>
        <v>0</v>
      </c>
      <c r="L33" s="167"/>
      <c r="M33" s="167"/>
      <c r="N33" s="198">
        <f t="shared" si="19"/>
        <v>0</v>
      </c>
      <c r="O33" s="225"/>
      <c r="P33" s="191" t="s">
        <v>301</v>
      </c>
      <c r="Q33" s="242">
        <f t="shared" si="20"/>
        <v>2238</v>
      </c>
      <c r="R33" s="244">
        <v>2238</v>
      </c>
      <c r="S33" s="244"/>
      <c r="T33" s="193"/>
      <c r="U33" s="193"/>
      <c r="V33" s="193"/>
      <c r="W33" s="260">
        <f t="shared" si="21"/>
        <v>3557</v>
      </c>
      <c r="X33" s="167">
        <v>3557</v>
      </c>
      <c r="Y33" s="167"/>
      <c r="Z33" s="193">
        <f t="shared" si="22"/>
        <v>5795</v>
      </c>
    </row>
    <row r="34" ht="27.75" customHeight="1" spans="1:26">
      <c r="A34" s="201" t="s">
        <v>302</v>
      </c>
      <c r="B34" s="200">
        <f>C34+D34</f>
        <v>79605</v>
      </c>
      <c r="C34" s="200">
        <v>70607</v>
      </c>
      <c r="D34" s="200">
        <v>8998</v>
      </c>
      <c r="E34" s="213">
        <f>F34+G34</f>
        <v>104298.5</v>
      </c>
      <c r="F34" s="214">
        <v>94664.5</v>
      </c>
      <c r="G34" s="214">
        <v>9634</v>
      </c>
      <c r="H34" s="167"/>
      <c r="I34" s="167"/>
      <c r="J34" s="167"/>
      <c r="K34" s="167">
        <f>L34+M34</f>
        <v>-964</v>
      </c>
      <c r="L34" s="167"/>
      <c r="M34" s="167">
        <v>-964</v>
      </c>
      <c r="N34" s="198">
        <f t="shared" si="19"/>
        <v>103334.5</v>
      </c>
      <c r="O34" s="225"/>
      <c r="P34" s="191" t="s">
        <v>303</v>
      </c>
      <c r="Q34" s="242">
        <f t="shared" si="20"/>
        <v>70000</v>
      </c>
      <c r="R34" s="244">
        <v>50000</v>
      </c>
      <c r="S34" s="244">
        <v>20000</v>
      </c>
      <c r="T34" s="243"/>
      <c r="U34" s="243"/>
      <c r="V34" s="243"/>
      <c r="W34" s="260">
        <f t="shared" si="21"/>
        <v>-3000</v>
      </c>
      <c r="X34" s="202"/>
      <c r="Y34" s="202">
        <v>-3000</v>
      </c>
      <c r="Z34" s="193">
        <f t="shared" si="22"/>
        <v>67000</v>
      </c>
    </row>
    <row r="35" ht="15.75" customHeight="1" spans="1:26">
      <c r="A35" s="201" t="s">
        <v>304</v>
      </c>
      <c r="B35" s="200">
        <f>C35+D35</f>
        <v>0</v>
      </c>
      <c r="C35" s="202"/>
      <c r="D35" s="202"/>
      <c r="E35" s="213">
        <f>F35+G35</f>
        <v>0</v>
      </c>
      <c r="F35" s="167"/>
      <c r="G35" s="167"/>
      <c r="H35" s="167"/>
      <c r="I35" s="167"/>
      <c r="J35" s="167"/>
      <c r="K35" s="167">
        <f>L35+M35</f>
        <v>0</v>
      </c>
      <c r="L35" s="167"/>
      <c r="M35" s="167"/>
      <c r="N35" s="198">
        <f t="shared" si="19"/>
        <v>0</v>
      </c>
      <c r="O35" s="225"/>
      <c r="P35" s="226" t="s">
        <v>305</v>
      </c>
      <c r="Q35" s="242">
        <f t="shared" si="20"/>
        <v>0</v>
      </c>
      <c r="R35" s="245"/>
      <c r="S35" s="245"/>
      <c r="T35" s="246"/>
      <c r="U35" s="246"/>
      <c r="V35" s="246"/>
      <c r="W35" s="260">
        <f t="shared" si="21"/>
        <v>0</v>
      </c>
      <c r="X35" s="261"/>
      <c r="Y35" s="261"/>
      <c r="Z35" s="193">
        <f t="shared" si="22"/>
        <v>0</v>
      </c>
    </row>
    <row r="36" spans="1:26">
      <c r="A36" s="203" t="s">
        <v>306</v>
      </c>
      <c r="B36" s="198">
        <f>C36+D36</f>
        <v>201144</v>
      </c>
      <c r="C36" s="198">
        <v>163716</v>
      </c>
      <c r="D36" s="198">
        <v>37428</v>
      </c>
      <c r="E36" s="215">
        <f>F36+G36</f>
        <v>59200</v>
      </c>
      <c r="F36" s="198">
        <v>21400</v>
      </c>
      <c r="G36" s="198">
        <v>37800</v>
      </c>
      <c r="H36" s="212"/>
      <c r="I36" s="212"/>
      <c r="J36" s="212"/>
      <c r="K36" s="212">
        <f>L36+M36</f>
        <v>234508</v>
      </c>
      <c r="L36" s="212">
        <v>209208</v>
      </c>
      <c r="M36" s="212">
        <v>25300</v>
      </c>
      <c r="N36" s="198">
        <f t="shared" si="19"/>
        <v>293708</v>
      </c>
      <c r="O36" s="227"/>
      <c r="P36" s="228" t="s">
        <v>307</v>
      </c>
      <c r="Q36" s="242">
        <f t="shared" si="20"/>
        <v>0</v>
      </c>
      <c r="R36" s="247"/>
      <c r="S36" s="247"/>
      <c r="T36" s="248"/>
      <c r="U36" s="248"/>
      <c r="V36" s="248"/>
      <c r="W36" s="260">
        <f t="shared" si="21"/>
        <v>0</v>
      </c>
      <c r="X36" s="167"/>
      <c r="Y36" s="167"/>
      <c r="Z36" s="193">
        <f t="shared" si="22"/>
        <v>0</v>
      </c>
    </row>
    <row r="37" spans="1:26">
      <c r="A37" s="203"/>
      <c r="B37" s="204"/>
      <c r="C37" s="204"/>
      <c r="D37" s="204"/>
      <c r="E37" s="216"/>
      <c r="F37" s="216"/>
      <c r="G37" s="216"/>
      <c r="H37" s="216"/>
      <c r="I37" s="216"/>
      <c r="J37" s="216"/>
      <c r="K37" s="88"/>
      <c r="L37" s="88"/>
      <c r="M37" s="88"/>
      <c r="N37" s="198">
        <f t="shared" si="19"/>
        <v>0</v>
      </c>
      <c r="O37" s="227"/>
      <c r="P37" s="229" t="s">
        <v>252</v>
      </c>
      <c r="Q37" s="240">
        <f t="shared" si="20"/>
        <v>65076</v>
      </c>
      <c r="R37" s="240">
        <v>23000</v>
      </c>
      <c r="S37" s="240">
        <v>42076</v>
      </c>
      <c r="T37" s="248"/>
      <c r="U37" s="248"/>
      <c r="V37" s="248"/>
      <c r="W37" s="260">
        <f t="shared" si="21"/>
        <v>209208</v>
      </c>
      <c r="X37" s="216">
        <v>209208</v>
      </c>
      <c r="Y37" s="216"/>
      <c r="Z37" s="193">
        <f t="shared" si="22"/>
        <v>274284</v>
      </c>
    </row>
    <row r="38" spans="1:26">
      <c r="A38" s="205" t="s">
        <v>129</v>
      </c>
      <c r="B38" s="204">
        <f t="shared" ref="B38:N38" si="23">B30+B31</f>
        <v>534052</v>
      </c>
      <c r="C38" s="204">
        <f t="shared" si="23"/>
        <v>473506</v>
      </c>
      <c r="D38" s="204">
        <f t="shared" si="23"/>
        <v>60546</v>
      </c>
      <c r="E38" s="204">
        <f t="shared" si="23"/>
        <v>539555.5</v>
      </c>
      <c r="F38" s="204">
        <f t="shared" si="23"/>
        <v>406064.5</v>
      </c>
      <c r="G38" s="204">
        <f t="shared" si="23"/>
        <v>133491</v>
      </c>
      <c r="H38" s="204">
        <f t="shared" si="23"/>
        <v>37703</v>
      </c>
      <c r="I38" s="204">
        <f t="shared" si="23"/>
        <v>35834</v>
      </c>
      <c r="J38" s="204">
        <f t="shared" si="23"/>
        <v>1869</v>
      </c>
      <c r="K38" s="204">
        <f t="shared" si="23"/>
        <v>245724</v>
      </c>
      <c r="L38" s="204">
        <f t="shared" si="23"/>
        <v>258217</v>
      </c>
      <c r="M38" s="204">
        <f t="shared" si="23"/>
        <v>-12493</v>
      </c>
      <c r="N38" s="204">
        <f t="shared" si="23"/>
        <v>785279.5</v>
      </c>
      <c r="O38" s="225"/>
      <c r="P38" s="205" t="s">
        <v>130</v>
      </c>
      <c r="Q38" s="242">
        <f t="shared" ref="Q38:Z38" si="24">Q30+Q31+Q37</f>
        <v>539555.69</v>
      </c>
      <c r="R38" s="242">
        <f t="shared" si="24"/>
        <v>406064.69</v>
      </c>
      <c r="S38" s="242">
        <f t="shared" si="24"/>
        <v>133491</v>
      </c>
      <c r="T38" s="242">
        <f t="shared" si="24"/>
        <v>176113</v>
      </c>
      <c r="U38" s="242">
        <f t="shared" si="24"/>
        <v>149025</v>
      </c>
      <c r="V38" s="242">
        <f t="shared" si="24"/>
        <v>27088</v>
      </c>
      <c r="W38" s="242">
        <f t="shared" si="24"/>
        <v>245723.992508</v>
      </c>
      <c r="X38" s="242">
        <f t="shared" si="24"/>
        <v>258217.536697</v>
      </c>
      <c r="Y38" s="242">
        <f t="shared" si="24"/>
        <v>-12493</v>
      </c>
      <c r="Z38" s="242">
        <f t="shared" si="24"/>
        <v>785279.682508</v>
      </c>
    </row>
    <row r="39" spans="1:26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30"/>
      <c r="Q39" s="206"/>
      <c r="R39" s="206"/>
      <c r="S39" s="206"/>
      <c r="T39" s="206"/>
      <c r="U39" s="206"/>
      <c r="V39" s="206"/>
      <c r="W39" s="262"/>
      <c r="X39" s="262"/>
      <c r="Y39" s="262"/>
      <c r="Z39" s="267"/>
    </row>
    <row r="40" spans="1:26">
      <c r="A40" s="150"/>
      <c r="B40" s="207"/>
      <c r="C40" s="207"/>
      <c r="D40" s="207"/>
      <c r="E40" s="217"/>
      <c r="F40" s="217"/>
      <c r="G40" s="217"/>
      <c r="H40" s="175"/>
      <c r="I40" s="175"/>
      <c r="J40" s="175"/>
      <c r="K40" s="208"/>
      <c r="L40" s="208"/>
      <c r="M40" s="208"/>
      <c r="N40" s="231"/>
      <c r="O40" s="208"/>
      <c r="P40" s="232"/>
      <c r="Q40" s="249"/>
      <c r="R40" s="249"/>
      <c r="S40" s="249"/>
      <c r="T40" s="250"/>
      <c r="U40" s="250"/>
      <c r="V40" s="250"/>
      <c r="W40" s="263"/>
      <c r="X40" s="263"/>
      <c r="Y40" s="263"/>
      <c r="Z40" s="268"/>
    </row>
    <row r="41" spans="1:26">
      <c r="A41" s="150"/>
      <c r="B41" s="208"/>
      <c r="C41" s="208"/>
      <c r="D41" s="208"/>
      <c r="E41" s="217"/>
      <c r="F41" s="217"/>
      <c r="G41" s="217"/>
      <c r="H41" s="175"/>
      <c r="I41" s="175"/>
      <c r="J41" s="175"/>
      <c r="K41" s="208"/>
      <c r="L41" s="208"/>
      <c r="M41" s="208"/>
      <c r="N41" s="231"/>
      <c r="O41" s="208"/>
      <c r="P41" s="232"/>
      <c r="Q41" s="249"/>
      <c r="R41" s="249"/>
      <c r="S41" s="249"/>
      <c r="T41" s="250"/>
      <c r="U41" s="250"/>
      <c r="V41" s="250"/>
      <c r="W41" s="263"/>
      <c r="X41" s="263"/>
      <c r="Y41" s="263"/>
      <c r="Z41" s="268"/>
    </row>
    <row r="42" spans="1:26">
      <c r="A42" s="150"/>
      <c r="B42" s="208"/>
      <c r="C42" s="208"/>
      <c r="D42" s="208"/>
      <c r="E42" s="217"/>
      <c r="F42" s="217"/>
      <c r="G42" s="217"/>
      <c r="H42" s="175"/>
      <c r="I42" s="175"/>
      <c r="J42" s="175"/>
      <c r="K42" s="208"/>
      <c r="L42" s="208"/>
      <c r="M42" s="208"/>
      <c r="N42" s="231"/>
      <c r="O42" s="208"/>
      <c r="P42" s="233"/>
      <c r="Q42" s="249"/>
      <c r="R42" s="249"/>
      <c r="S42" s="249"/>
      <c r="T42" s="250"/>
      <c r="U42" s="250"/>
      <c r="V42" s="250"/>
      <c r="W42" s="263"/>
      <c r="X42" s="263"/>
      <c r="Y42" s="263"/>
      <c r="Z42" s="268"/>
    </row>
    <row r="43" spans="1:26">
      <c r="A43" s="150"/>
      <c r="B43" s="208"/>
      <c r="C43" s="208"/>
      <c r="D43" s="208"/>
      <c r="E43" s="217"/>
      <c r="F43" s="217"/>
      <c r="G43" s="217"/>
      <c r="H43" s="175"/>
      <c r="I43" s="175"/>
      <c r="J43" s="175"/>
      <c r="K43" s="208"/>
      <c r="L43" s="208"/>
      <c r="M43" s="208"/>
      <c r="N43" s="231"/>
      <c r="O43" s="208"/>
      <c r="P43" s="233"/>
      <c r="Q43" s="249"/>
      <c r="R43" s="249"/>
      <c r="S43" s="249"/>
      <c r="T43" s="250"/>
      <c r="U43" s="250"/>
      <c r="V43" s="250"/>
      <c r="W43" s="263"/>
      <c r="X43" s="263"/>
      <c r="Y43" s="263"/>
      <c r="Z43" s="268"/>
    </row>
    <row r="44" spans="1:26">
      <c r="A44" s="150"/>
      <c r="B44" s="208"/>
      <c r="C44" s="208"/>
      <c r="D44" s="208"/>
      <c r="E44" s="217"/>
      <c r="F44" s="217"/>
      <c r="G44" s="217"/>
      <c r="H44" s="175"/>
      <c r="I44" s="175"/>
      <c r="J44" s="175"/>
      <c r="K44" s="208"/>
      <c r="L44" s="208"/>
      <c r="M44" s="208"/>
      <c r="N44" s="231"/>
      <c r="O44" s="208"/>
      <c r="P44" s="233"/>
      <c r="Q44" s="249"/>
      <c r="R44" s="249"/>
      <c r="S44" s="249"/>
      <c r="T44" s="250"/>
      <c r="U44" s="250"/>
      <c r="V44" s="250"/>
      <c r="W44" s="263"/>
      <c r="X44" s="263"/>
      <c r="Y44" s="263"/>
      <c r="Z44" s="268"/>
    </row>
    <row r="45" spans="1:26">
      <c r="A45" s="150"/>
      <c r="B45" s="208"/>
      <c r="C45" s="208"/>
      <c r="D45" s="208"/>
      <c r="E45" s="217"/>
      <c r="F45" s="217"/>
      <c r="G45" s="217"/>
      <c r="H45" s="175"/>
      <c r="I45" s="175"/>
      <c r="J45" s="175"/>
      <c r="K45" s="207"/>
      <c r="L45" s="207"/>
      <c r="M45" s="207"/>
      <c r="N45" s="231"/>
      <c r="O45" s="208"/>
      <c r="P45" s="233"/>
      <c r="Q45" s="249"/>
      <c r="R45" s="249"/>
      <c r="S45" s="249"/>
      <c r="T45" s="250"/>
      <c r="U45" s="250"/>
      <c r="V45" s="250"/>
      <c r="W45" s="263"/>
      <c r="X45" s="263"/>
      <c r="Y45" s="263"/>
      <c r="Z45" s="268"/>
    </row>
    <row r="46" spans="1:26">
      <c r="A46" s="150"/>
      <c r="B46" s="208"/>
      <c r="C46" s="208"/>
      <c r="D46" s="208"/>
      <c r="E46" s="217"/>
      <c r="F46" s="217"/>
      <c r="G46" s="217"/>
      <c r="H46" s="175"/>
      <c r="I46" s="175"/>
      <c r="J46" s="175"/>
      <c r="K46" s="208"/>
      <c r="L46" s="208"/>
      <c r="M46" s="208"/>
      <c r="N46" s="231"/>
      <c r="O46" s="208"/>
      <c r="P46" s="233"/>
      <c r="Q46" s="249"/>
      <c r="R46" s="249"/>
      <c r="S46" s="249"/>
      <c r="T46" s="250"/>
      <c r="U46" s="250"/>
      <c r="V46" s="250"/>
      <c r="W46" s="263"/>
      <c r="X46" s="263"/>
      <c r="Y46" s="263"/>
      <c r="Z46" s="268"/>
    </row>
    <row r="47" spans="1:26">
      <c r="A47" s="150"/>
      <c r="B47" s="208"/>
      <c r="C47" s="208"/>
      <c r="D47" s="208"/>
      <c r="E47" s="217"/>
      <c r="F47" s="217"/>
      <c r="G47" s="217"/>
      <c r="H47" s="175"/>
      <c r="I47" s="175"/>
      <c r="J47" s="175"/>
      <c r="K47" s="208"/>
      <c r="L47" s="208"/>
      <c r="M47" s="208"/>
      <c r="N47" s="231"/>
      <c r="O47" s="208"/>
      <c r="P47" s="150"/>
      <c r="Q47" s="217"/>
      <c r="R47" s="217"/>
      <c r="S47" s="217"/>
      <c r="T47" s="175"/>
      <c r="U47" s="175"/>
      <c r="V47" s="175"/>
      <c r="W47" s="264"/>
      <c r="X47" s="264"/>
      <c r="Y47" s="264"/>
      <c r="Z47" s="231"/>
    </row>
    <row r="48" spans="1:26">
      <c r="A48" s="150"/>
      <c r="B48" s="208"/>
      <c r="C48" s="208"/>
      <c r="D48" s="208"/>
      <c r="E48" s="217"/>
      <c r="F48" s="217"/>
      <c r="G48" s="217"/>
      <c r="H48" s="175"/>
      <c r="I48" s="175"/>
      <c r="J48" s="175"/>
      <c r="K48" s="208"/>
      <c r="L48" s="208"/>
      <c r="M48" s="208"/>
      <c r="N48" s="231"/>
      <c r="O48" s="208"/>
      <c r="P48" s="150"/>
      <c r="Q48" s="217"/>
      <c r="R48" s="217"/>
      <c r="S48" s="217"/>
      <c r="T48" s="175"/>
      <c r="U48" s="175"/>
      <c r="V48" s="175"/>
      <c r="W48" s="264"/>
      <c r="X48" s="264"/>
      <c r="Y48" s="264"/>
      <c r="Z48" s="231"/>
    </row>
    <row r="49" spans="1:26">
      <c r="A49" s="150"/>
      <c r="B49" s="208"/>
      <c r="C49" s="208"/>
      <c r="D49" s="208"/>
      <c r="E49" s="217"/>
      <c r="F49" s="217"/>
      <c r="G49" s="217"/>
      <c r="H49" s="175"/>
      <c r="I49" s="175"/>
      <c r="J49" s="175"/>
      <c r="K49" s="208"/>
      <c r="L49" s="208"/>
      <c r="M49" s="208"/>
      <c r="N49" s="231"/>
      <c r="O49" s="208"/>
      <c r="P49" s="150"/>
      <c r="Q49" s="217"/>
      <c r="R49" s="217"/>
      <c r="S49" s="217"/>
      <c r="T49" s="175"/>
      <c r="U49" s="175"/>
      <c r="V49" s="175"/>
      <c r="W49" s="264"/>
      <c r="X49" s="264"/>
      <c r="Y49" s="264"/>
      <c r="Z49" s="231"/>
    </row>
    <row r="50" spans="1:26">
      <c r="A50" s="150"/>
      <c r="B50" s="208"/>
      <c r="C50" s="208"/>
      <c r="D50" s="208"/>
      <c r="E50" s="217"/>
      <c r="F50" s="217"/>
      <c r="G50" s="217"/>
      <c r="H50" s="175"/>
      <c r="I50" s="175"/>
      <c r="J50" s="175"/>
      <c r="K50" s="208"/>
      <c r="L50" s="208"/>
      <c r="M50" s="208"/>
      <c r="N50" s="231"/>
      <c r="O50" s="208"/>
      <c r="P50" s="150"/>
      <c r="Q50" s="217"/>
      <c r="R50" s="217"/>
      <c r="S50" s="217"/>
      <c r="T50" s="175"/>
      <c r="U50" s="175"/>
      <c r="V50" s="175"/>
      <c r="W50" s="264"/>
      <c r="X50" s="264"/>
      <c r="Y50" s="264"/>
      <c r="Z50" s="231"/>
    </row>
    <row r="51" spans="1:26">
      <c r="A51" s="150"/>
      <c r="B51" s="208"/>
      <c r="C51" s="208"/>
      <c r="D51" s="208"/>
      <c r="E51" s="217"/>
      <c r="F51" s="217"/>
      <c r="G51" s="217"/>
      <c r="H51" s="175"/>
      <c r="I51" s="175"/>
      <c r="J51" s="175"/>
      <c r="K51" s="208"/>
      <c r="L51" s="208"/>
      <c r="M51" s="208"/>
      <c r="N51" s="231"/>
      <c r="O51" s="208"/>
      <c r="P51" s="150"/>
      <c r="Q51" s="217"/>
      <c r="R51" s="217"/>
      <c r="S51" s="217"/>
      <c r="T51" s="175"/>
      <c r="U51" s="175"/>
      <c r="V51" s="175"/>
      <c r="W51" s="264"/>
      <c r="X51" s="264"/>
      <c r="Y51" s="264"/>
      <c r="Z51" s="231"/>
    </row>
    <row r="52" spans="1:26">
      <c r="A52" s="150"/>
      <c r="B52" s="208"/>
      <c r="C52" s="208"/>
      <c r="D52" s="208"/>
      <c r="E52" s="217"/>
      <c r="F52" s="217"/>
      <c r="G52" s="217"/>
      <c r="H52" s="175"/>
      <c r="I52" s="175"/>
      <c r="J52" s="175"/>
      <c r="K52" s="208"/>
      <c r="L52" s="208"/>
      <c r="M52" s="208"/>
      <c r="N52" s="231"/>
      <c r="O52" s="208"/>
      <c r="P52" s="150"/>
      <c r="Q52" s="217"/>
      <c r="R52" s="217"/>
      <c r="S52" s="217"/>
      <c r="T52" s="175"/>
      <c r="U52" s="175"/>
      <c r="V52" s="175"/>
      <c r="W52" s="264"/>
      <c r="X52" s="264"/>
      <c r="Y52" s="264"/>
      <c r="Z52" s="231"/>
    </row>
    <row r="53" spans="1:26">
      <c r="A53" s="150"/>
      <c r="B53" s="208"/>
      <c r="C53" s="208"/>
      <c r="D53" s="208"/>
      <c r="E53" s="217"/>
      <c r="F53" s="217"/>
      <c r="G53" s="217"/>
      <c r="H53" s="175"/>
      <c r="I53" s="175"/>
      <c r="J53" s="175"/>
      <c r="K53" s="208"/>
      <c r="L53" s="208"/>
      <c r="M53" s="208"/>
      <c r="N53" s="231"/>
      <c r="O53" s="208"/>
      <c r="P53" s="150"/>
      <c r="Q53" s="217"/>
      <c r="R53" s="217"/>
      <c r="S53" s="217"/>
      <c r="T53" s="175"/>
      <c r="U53" s="175"/>
      <c r="V53" s="175"/>
      <c r="W53" s="264"/>
      <c r="X53" s="264"/>
      <c r="Y53" s="264"/>
      <c r="Z53" s="231"/>
    </row>
    <row r="54" spans="1:26">
      <c r="A54" s="150"/>
      <c r="B54" s="208">
        <f>SUM(B55:B62)+B65</f>
        <v>0</v>
      </c>
      <c r="C54" s="208"/>
      <c r="D54" s="208"/>
      <c r="E54" s="217"/>
      <c r="F54" s="217"/>
      <c r="G54" s="217"/>
      <c r="H54" s="175"/>
      <c r="I54" s="175"/>
      <c r="J54" s="175"/>
      <c r="K54" s="208"/>
      <c r="L54" s="208"/>
      <c r="M54" s="208"/>
      <c r="N54" s="231"/>
      <c r="O54" s="208"/>
      <c r="P54" s="150"/>
      <c r="Q54" s="217"/>
      <c r="R54" s="217"/>
      <c r="S54" s="217"/>
      <c r="T54" s="175"/>
      <c r="U54" s="175"/>
      <c r="V54" s="175"/>
      <c r="W54" s="264"/>
      <c r="X54" s="264"/>
      <c r="Y54" s="264"/>
      <c r="Z54" s="231"/>
    </row>
    <row r="55" spans="1:26">
      <c r="A55" s="150"/>
      <c r="B55" s="208"/>
      <c r="C55" s="208"/>
      <c r="D55" s="208"/>
      <c r="E55" s="217"/>
      <c r="F55" s="217"/>
      <c r="G55" s="217"/>
      <c r="H55" s="175"/>
      <c r="I55" s="175"/>
      <c r="J55" s="175"/>
      <c r="K55" s="208"/>
      <c r="L55" s="208"/>
      <c r="M55" s="208"/>
      <c r="N55" s="231"/>
      <c r="O55" s="208"/>
      <c r="P55" s="150"/>
      <c r="Q55" s="217"/>
      <c r="R55" s="217"/>
      <c r="S55" s="217"/>
      <c r="T55" s="175"/>
      <c r="U55" s="175"/>
      <c r="V55" s="175"/>
      <c r="W55" s="264"/>
      <c r="X55" s="264"/>
      <c r="Y55" s="264"/>
      <c r="Z55" s="231"/>
    </row>
    <row r="56" spans="1:26">
      <c r="A56" s="150"/>
      <c r="B56" s="208"/>
      <c r="C56" s="208"/>
      <c r="D56" s="208"/>
      <c r="E56" s="217"/>
      <c r="F56" s="217"/>
      <c r="G56" s="217"/>
      <c r="H56" s="175"/>
      <c r="I56" s="175"/>
      <c r="J56" s="175"/>
      <c r="K56" s="208"/>
      <c r="L56" s="208"/>
      <c r="M56" s="208"/>
      <c r="N56" s="231"/>
      <c r="O56" s="208"/>
      <c r="P56" s="150"/>
      <c r="Q56" s="217"/>
      <c r="R56" s="217"/>
      <c r="S56" s="217"/>
      <c r="T56" s="175"/>
      <c r="U56" s="175"/>
      <c r="V56" s="175"/>
      <c r="W56" s="264"/>
      <c r="X56" s="264"/>
      <c r="Y56" s="264"/>
      <c r="Z56" s="231"/>
    </row>
    <row r="57" spans="1:26">
      <c r="A57" s="150"/>
      <c r="B57" s="208"/>
      <c r="C57" s="208"/>
      <c r="D57" s="208"/>
      <c r="E57" s="217"/>
      <c r="F57" s="217"/>
      <c r="G57" s="217"/>
      <c r="H57" s="175"/>
      <c r="I57" s="175"/>
      <c r="J57" s="175"/>
      <c r="K57" s="208"/>
      <c r="L57" s="208"/>
      <c r="M57" s="208"/>
      <c r="N57" s="231"/>
      <c r="O57" s="208"/>
      <c r="P57" s="150"/>
      <c r="Q57" s="217"/>
      <c r="R57" s="217"/>
      <c r="S57" s="217"/>
      <c r="T57" s="175"/>
      <c r="U57" s="175"/>
      <c r="V57" s="175"/>
      <c r="W57" s="264"/>
      <c r="X57" s="264"/>
      <c r="Y57" s="264"/>
      <c r="Z57" s="231"/>
    </row>
    <row r="58" spans="1:26">
      <c r="A58" s="150"/>
      <c r="B58" s="208"/>
      <c r="C58" s="208"/>
      <c r="D58" s="208"/>
      <c r="E58" s="217"/>
      <c r="F58" s="217"/>
      <c r="G58" s="217"/>
      <c r="H58" s="175"/>
      <c r="I58" s="175"/>
      <c r="J58" s="175"/>
      <c r="K58" s="208"/>
      <c r="L58" s="208"/>
      <c r="M58" s="208"/>
      <c r="N58" s="231"/>
      <c r="O58" s="208"/>
      <c r="P58" s="150"/>
      <c r="Q58" s="217"/>
      <c r="R58" s="217"/>
      <c r="S58" s="217"/>
      <c r="T58" s="175"/>
      <c r="U58" s="175"/>
      <c r="V58" s="175"/>
      <c r="W58" s="264"/>
      <c r="X58" s="264"/>
      <c r="Y58" s="264"/>
      <c r="Z58" s="231"/>
    </row>
    <row r="59" spans="1:26">
      <c r="A59" s="150"/>
      <c r="B59" s="208"/>
      <c r="C59" s="208"/>
      <c r="D59" s="208"/>
      <c r="E59" s="217"/>
      <c r="F59" s="217"/>
      <c r="G59" s="217"/>
      <c r="H59" s="175"/>
      <c r="I59" s="175"/>
      <c r="J59" s="175"/>
      <c r="K59" s="208"/>
      <c r="L59" s="208"/>
      <c r="M59" s="208"/>
      <c r="N59" s="231"/>
      <c r="O59" s="208"/>
      <c r="P59" s="150"/>
      <c r="Q59" s="217"/>
      <c r="R59" s="217"/>
      <c r="S59" s="217"/>
      <c r="T59" s="175"/>
      <c r="U59" s="175"/>
      <c r="V59" s="175"/>
      <c r="W59" s="264"/>
      <c r="X59" s="264"/>
      <c r="Y59" s="264"/>
      <c r="Z59" s="231"/>
    </row>
    <row r="60" spans="1:26">
      <c r="A60" s="150"/>
      <c r="B60" s="208"/>
      <c r="C60" s="208"/>
      <c r="D60" s="208"/>
      <c r="E60" s="217"/>
      <c r="F60" s="217"/>
      <c r="G60" s="217"/>
      <c r="H60" s="175"/>
      <c r="I60" s="175"/>
      <c r="J60" s="175"/>
      <c r="K60" s="208"/>
      <c r="L60" s="208"/>
      <c r="M60" s="208"/>
      <c r="N60" s="231"/>
      <c r="O60" s="208"/>
      <c r="P60" s="150"/>
      <c r="Q60" s="217"/>
      <c r="R60" s="217"/>
      <c r="S60" s="217"/>
      <c r="T60" s="175"/>
      <c r="U60" s="175"/>
      <c r="V60" s="175"/>
      <c r="W60" s="264"/>
      <c r="X60" s="264"/>
      <c r="Y60" s="264"/>
      <c r="Z60" s="231"/>
    </row>
    <row r="61" spans="1:26">
      <c r="A61" s="150"/>
      <c r="B61" s="208"/>
      <c r="C61" s="208"/>
      <c r="D61" s="208"/>
      <c r="E61" s="217"/>
      <c r="F61" s="217"/>
      <c r="G61" s="217"/>
      <c r="H61" s="175"/>
      <c r="I61" s="175"/>
      <c r="J61" s="175"/>
      <c r="K61" s="208"/>
      <c r="L61" s="208"/>
      <c r="M61" s="208"/>
      <c r="N61" s="231"/>
      <c r="O61" s="208"/>
      <c r="P61" s="150"/>
      <c r="Q61" s="217"/>
      <c r="R61" s="217"/>
      <c r="S61" s="217"/>
      <c r="T61" s="175"/>
      <c r="U61" s="175"/>
      <c r="V61" s="175"/>
      <c r="W61" s="264"/>
      <c r="X61" s="264"/>
      <c r="Y61" s="264"/>
      <c r="Z61" s="231"/>
    </row>
    <row r="62" spans="1:26">
      <c r="A62" s="150"/>
      <c r="B62" s="208">
        <f>H62+N62</f>
        <v>0</v>
      </c>
      <c r="C62" s="208"/>
      <c r="D62" s="208"/>
      <c r="E62" s="217"/>
      <c r="F62" s="217"/>
      <c r="G62" s="217"/>
      <c r="H62" s="175"/>
      <c r="I62" s="175"/>
      <c r="J62" s="175"/>
      <c r="K62" s="208"/>
      <c r="L62" s="208"/>
      <c r="M62" s="208"/>
      <c r="N62" s="231"/>
      <c r="O62" s="208"/>
      <c r="P62" s="150"/>
      <c r="Q62" s="217"/>
      <c r="R62" s="217"/>
      <c r="S62" s="217"/>
      <c r="T62" s="175"/>
      <c r="U62" s="175"/>
      <c r="V62" s="175"/>
      <c r="W62" s="264"/>
      <c r="X62" s="264"/>
      <c r="Y62" s="264"/>
      <c r="Z62" s="231"/>
    </row>
    <row r="63" spans="1:26">
      <c r="A63" s="150"/>
      <c r="B63" s="208"/>
      <c r="C63" s="208"/>
      <c r="D63" s="208"/>
      <c r="E63" s="217"/>
      <c r="F63" s="217"/>
      <c r="G63" s="217"/>
      <c r="H63" s="175"/>
      <c r="I63" s="175"/>
      <c r="J63" s="175"/>
      <c r="K63" s="208"/>
      <c r="L63" s="208"/>
      <c r="M63" s="208"/>
      <c r="N63" s="231"/>
      <c r="O63" s="208"/>
      <c r="P63" s="150"/>
      <c r="Q63" s="217"/>
      <c r="R63" s="217"/>
      <c r="S63" s="217"/>
      <c r="T63" s="175"/>
      <c r="U63" s="175"/>
      <c r="V63" s="175"/>
      <c r="W63" s="264"/>
      <c r="X63" s="264"/>
      <c r="Y63" s="264"/>
      <c r="Z63" s="231"/>
    </row>
    <row r="64" spans="1:26">
      <c r="A64" s="150"/>
      <c r="B64" s="208"/>
      <c r="C64" s="208"/>
      <c r="D64" s="208"/>
      <c r="E64" s="217"/>
      <c r="F64" s="217"/>
      <c r="G64" s="217"/>
      <c r="H64" s="175"/>
      <c r="I64" s="175"/>
      <c r="J64" s="175"/>
      <c r="K64" s="208"/>
      <c r="L64" s="208"/>
      <c r="M64" s="208"/>
      <c r="N64" s="231"/>
      <c r="O64" s="208"/>
      <c r="P64" s="150"/>
      <c r="Q64" s="217"/>
      <c r="R64" s="217"/>
      <c r="S64" s="217"/>
      <c r="T64" s="175"/>
      <c r="U64" s="175"/>
      <c r="V64" s="175"/>
      <c r="W64" s="264"/>
      <c r="X64" s="264"/>
      <c r="Y64" s="264"/>
      <c r="Z64" s="231"/>
    </row>
    <row r="65" spans="1:26">
      <c r="A65" s="150"/>
      <c r="B65" s="208"/>
      <c r="C65" s="208"/>
      <c r="D65" s="208"/>
      <c r="E65" s="217"/>
      <c r="F65" s="217"/>
      <c r="G65" s="217"/>
      <c r="H65" s="175"/>
      <c r="I65" s="175"/>
      <c r="J65" s="175"/>
      <c r="K65" s="208"/>
      <c r="L65" s="208"/>
      <c r="M65" s="208"/>
      <c r="N65" s="231"/>
      <c r="O65" s="208"/>
      <c r="P65" s="150"/>
      <c r="Q65" s="217"/>
      <c r="R65" s="217"/>
      <c r="S65" s="217"/>
      <c r="T65" s="175"/>
      <c r="U65" s="175"/>
      <c r="V65" s="175"/>
      <c r="W65" s="264"/>
      <c r="X65" s="264"/>
      <c r="Y65" s="264"/>
      <c r="Z65" s="231"/>
    </row>
    <row r="66" spans="1:26">
      <c r="A66" s="150"/>
      <c r="B66" s="208"/>
      <c r="C66" s="208"/>
      <c r="D66" s="208"/>
      <c r="E66" s="217"/>
      <c r="F66" s="217"/>
      <c r="G66" s="217"/>
      <c r="H66" s="175"/>
      <c r="I66" s="175"/>
      <c r="J66" s="175"/>
      <c r="K66" s="208"/>
      <c r="L66" s="208"/>
      <c r="M66" s="208"/>
      <c r="N66" s="231"/>
      <c r="O66" s="208"/>
      <c r="P66" s="150"/>
      <c r="Q66" s="217"/>
      <c r="R66" s="217"/>
      <c r="S66" s="217"/>
      <c r="T66" s="175"/>
      <c r="U66" s="175"/>
      <c r="V66" s="175"/>
      <c r="W66" s="264"/>
      <c r="X66" s="264"/>
      <c r="Y66" s="264"/>
      <c r="Z66" s="231"/>
    </row>
    <row r="67" spans="1:26">
      <c r="A67" s="150"/>
      <c r="B67" s="208"/>
      <c r="C67" s="208"/>
      <c r="D67" s="208"/>
      <c r="E67" s="217"/>
      <c r="F67" s="217"/>
      <c r="G67" s="217"/>
      <c r="H67" s="175"/>
      <c r="I67" s="175"/>
      <c r="J67" s="175"/>
      <c r="K67" s="208"/>
      <c r="L67" s="208"/>
      <c r="M67" s="208"/>
      <c r="N67" s="231"/>
      <c r="O67" s="208"/>
      <c r="P67" s="150"/>
      <c r="Q67" s="217"/>
      <c r="R67" s="217"/>
      <c r="S67" s="217"/>
      <c r="T67" s="175"/>
      <c r="U67" s="175"/>
      <c r="V67" s="175"/>
      <c r="W67" s="264"/>
      <c r="X67" s="264"/>
      <c r="Y67" s="264"/>
      <c r="Z67" s="231"/>
    </row>
    <row r="68" spans="1:26">
      <c r="A68" s="150"/>
      <c r="B68" s="208"/>
      <c r="C68" s="208"/>
      <c r="D68" s="208"/>
      <c r="E68" s="217"/>
      <c r="F68" s="217"/>
      <c r="G68" s="217"/>
      <c r="H68" s="175"/>
      <c r="I68" s="175"/>
      <c r="J68" s="175"/>
      <c r="K68" s="208"/>
      <c r="L68" s="208"/>
      <c r="M68" s="208"/>
      <c r="N68" s="231"/>
      <c r="O68" s="208"/>
      <c r="P68" s="150"/>
      <c r="Q68" s="217"/>
      <c r="R68" s="217"/>
      <c r="S68" s="217"/>
      <c r="T68" s="175"/>
      <c r="U68" s="175"/>
      <c r="V68" s="175"/>
      <c r="W68" s="264"/>
      <c r="X68" s="264"/>
      <c r="Y68" s="264"/>
      <c r="Z68" s="231"/>
    </row>
    <row r="69" spans="1:26">
      <c r="A69" s="150"/>
      <c r="B69" s="208"/>
      <c r="C69" s="208"/>
      <c r="D69" s="208"/>
      <c r="E69" s="217"/>
      <c r="F69" s="217"/>
      <c r="G69" s="217"/>
      <c r="H69" s="175"/>
      <c r="I69" s="175"/>
      <c r="J69" s="175"/>
      <c r="K69" s="208"/>
      <c r="L69" s="208"/>
      <c r="M69" s="208"/>
      <c r="N69" s="231"/>
      <c r="O69" s="208"/>
      <c r="P69" s="150"/>
      <c r="Q69" s="217"/>
      <c r="R69" s="217"/>
      <c r="S69" s="217"/>
      <c r="T69" s="175"/>
      <c r="U69" s="175"/>
      <c r="V69" s="175"/>
      <c r="W69" s="264"/>
      <c r="X69" s="264"/>
      <c r="Y69" s="264"/>
      <c r="Z69" s="231"/>
    </row>
    <row r="70" spans="1:26">
      <c r="A70" s="150"/>
      <c r="B70" s="208"/>
      <c r="C70" s="208"/>
      <c r="D70" s="208"/>
      <c r="E70" s="217"/>
      <c r="F70" s="217"/>
      <c r="G70" s="217"/>
      <c r="H70" s="175"/>
      <c r="I70" s="175"/>
      <c r="J70" s="175"/>
      <c r="K70" s="208"/>
      <c r="L70" s="208"/>
      <c r="M70" s="208"/>
      <c r="N70" s="231"/>
      <c r="O70" s="208"/>
      <c r="P70" s="150"/>
      <c r="Q70" s="217"/>
      <c r="R70" s="217"/>
      <c r="S70" s="217"/>
      <c r="T70" s="175"/>
      <c r="U70" s="175"/>
      <c r="V70" s="175"/>
      <c r="W70" s="264"/>
      <c r="X70" s="264"/>
      <c r="Y70" s="264"/>
      <c r="Z70" s="231"/>
    </row>
    <row r="71" spans="1:26">
      <c r="A71" s="150"/>
      <c r="B71" s="208"/>
      <c r="C71" s="208"/>
      <c r="D71" s="208"/>
      <c r="E71" s="217"/>
      <c r="F71" s="217"/>
      <c r="G71" s="217"/>
      <c r="H71" s="175"/>
      <c r="I71" s="175"/>
      <c r="J71" s="175"/>
      <c r="K71" s="208"/>
      <c r="L71" s="208"/>
      <c r="M71" s="208"/>
      <c r="N71" s="231"/>
      <c r="O71" s="208"/>
      <c r="P71" s="150"/>
      <c r="Q71" s="217"/>
      <c r="R71" s="217"/>
      <c r="S71" s="217"/>
      <c r="T71" s="175"/>
      <c r="U71" s="175"/>
      <c r="V71" s="175"/>
      <c r="W71" s="264"/>
      <c r="X71" s="264"/>
      <c r="Y71" s="264"/>
      <c r="Z71" s="231"/>
    </row>
    <row r="72" spans="1:26">
      <c r="A72" s="150"/>
      <c r="B72" s="208"/>
      <c r="C72" s="208"/>
      <c r="D72" s="208"/>
      <c r="E72" s="217"/>
      <c r="F72" s="217"/>
      <c r="G72" s="217"/>
      <c r="H72" s="175"/>
      <c r="I72" s="175"/>
      <c r="J72" s="175"/>
      <c r="K72" s="208"/>
      <c r="L72" s="208"/>
      <c r="M72" s="208"/>
      <c r="N72" s="231"/>
      <c r="O72" s="208"/>
      <c r="P72" s="150"/>
      <c r="Q72" s="217"/>
      <c r="R72" s="217"/>
      <c r="S72" s="217"/>
      <c r="T72" s="175"/>
      <c r="U72" s="175"/>
      <c r="V72" s="175"/>
      <c r="W72" s="264"/>
      <c r="X72" s="264"/>
      <c r="Y72" s="264"/>
      <c r="Z72" s="231"/>
    </row>
    <row r="73" spans="1:26">
      <c r="A73" s="150"/>
      <c r="B73" s="208"/>
      <c r="C73" s="208"/>
      <c r="D73" s="208"/>
      <c r="E73" s="217"/>
      <c r="F73" s="217"/>
      <c r="G73" s="217"/>
      <c r="H73" s="175"/>
      <c r="I73" s="175"/>
      <c r="J73" s="175"/>
      <c r="K73" s="208"/>
      <c r="L73" s="208"/>
      <c r="M73" s="208"/>
      <c r="N73" s="231"/>
      <c r="O73" s="208"/>
      <c r="P73" s="150"/>
      <c r="Q73" s="217"/>
      <c r="R73" s="217"/>
      <c r="S73" s="217"/>
      <c r="T73" s="175"/>
      <c r="U73" s="175"/>
      <c r="V73" s="175"/>
      <c r="W73" s="264"/>
      <c r="X73" s="264"/>
      <c r="Y73" s="264"/>
      <c r="Z73" s="231"/>
    </row>
    <row r="74" spans="1:26">
      <c r="A74" s="150"/>
      <c r="B74" s="208"/>
      <c r="C74" s="208"/>
      <c r="D74" s="208"/>
      <c r="E74" s="217"/>
      <c r="F74" s="217"/>
      <c r="G74" s="217"/>
      <c r="H74" s="175"/>
      <c r="I74" s="175"/>
      <c r="J74" s="175"/>
      <c r="K74" s="208"/>
      <c r="L74" s="208"/>
      <c r="M74" s="208"/>
      <c r="N74" s="231"/>
      <c r="O74" s="208"/>
      <c r="P74" s="150"/>
      <c r="Q74" s="217"/>
      <c r="R74" s="217"/>
      <c r="S74" s="217"/>
      <c r="T74" s="175"/>
      <c r="U74" s="175"/>
      <c r="V74" s="175"/>
      <c r="W74" s="264"/>
      <c r="X74" s="264"/>
      <c r="Y74" s="264"/>
      <c r="Z74" s="231"/>
    </row>
    <row r="75" spans="1:26">
      <c r="A75" s="150"/>
      <c r="B75" s="208"/>
      <c r="C75" s="208"/>
      <c r="D75" s="208"/>
      <c r="E75" s="217"/>
      <c r="F75" s="217"/>
      <c r="G75" s="217"/>
      <c r="H75" s="175"/>
      <c r="I75" s="175"/>
      <c r="J75" s="175"/>
      <c r="K75" s="208"/>
      <c r="L75" s="208"/>
      <c r="M75" s="208"/>
      <c r="N75" s="231"/>
      <c r="O75" s="208"/>
      <c r="P75" s="150"/>
      <c r="Q75" s="217"/>
      <c r="R75" s="217"/>
      <c r="S75" s="217"/>
      <c r="T75" s="175"/>
      <c r="U75" s="175"/>
      <c r="V75" s="175"/>
      <c r="W75" s="270"/>
      <c r="X75" s="270"/>
      <c r="Y75" s="270"/>
      <c r="Z75" s="217"/>
    </row>
    <row r="76" spans="1:26">
      <c r="A76" s="150"/>
      <c r="B76" s="208"/>
      <c r="C76" s="208"/>
      <c r="D76" s="208"/>
      <c r="E76" s="217"/>
      <c r="F76" s="217"/>
      <c r="G76" s="217"/>
      <c r="H76" s="175"/>
      <c r="I76" s="175"/>
      <c r="J76" s="175"/>
      <c r="K76" s="208"/>
      <c r="L76" s="208"/>
      <c r="M76" s="208"/>
      <c r="N76" s="231"/>
      <c r="O76" s="208"/>
      <c r="P76" s="150"/>
      <c r="Q76" s="217"/>
      <c r="R76" s="217"/>
      <c r="S76" s="217"/>
      <c r="T76" s="175"/>
      <c r="U76" s="175"/>
      <c r="V76" s="175"/>
      <c r="W76" s="270"/>
      <c r="X76" s="270"/>
      <c r="Y76" s="270"/>
      <c r="Z76" s="217"/>
    </row>
    <row r="77" spans="1:26">
      <c r="A77" s="150"/>
      <c r="B77" s="208"/>
      <c r="C77" s="208"/>
      <c r="D77" s="208"/>
      <c r="E77" s="217"/>
      <c r="F77" s="217"/>
      <c r="G77" s="217"/>
      <c r="H77" s="175"/>
      <c r="I77" s="175"/>
      <c r="J77" s="175"/>
      <c r="K77" s="208"/>
      <c r="L77" s="208"/>
      <c r="M77" s="208"/>
      <c r="N77" s="231"/>
      <c r="O77" s="208"/>
      <c r="P77" s="150"/>
      <c r="Q77" s="217"/>
      <c r="R77" s="217"/>
      <c r="S77" s="217"/>
      <c r="T77" s="175"/>
      <c r="U77" s="175"/>
      <c r="V77" s="175"/>
      <c r="W77" s="264"/>
      <c r="X77" s="264"/>
      <c r="Y77" s="264"/>
      <c r="Z77" s="231"/>
    </row>
    <row r="78" spans="1:26">
      <c r="A78" s="150"/>
      <c r="B78" s="208"/>
      <c r="C78" s="208"/>
      <c r="D78" s="208"/>
      <c r="E78" s="217"/>
      <c r="F78" s="217"/>
      <c r="G78" s="217"/>
      <c r="H78" s="175"/>
      <c r="I78" s="175"/>
      <c r="J78" s="175"/>
      <c r="K78" s="208"/>
      <c r="L78" s="208"/>
      <c r="M78" s="208"/>
      <c r="N78" s="231"/>
      <c r="O78" s="208"/>
      <c r="P78" s="150"/>
      <c r="Q78" s="217"/>
      <c r="R78" s="217"/>
      <c r="S78" s="217"/>
      <c r="T78" s="175"/>
      <c r="U78" s="175"/>
      <c r="V78" s="175"/>
      <c r="W78" s="264"/>
      <c r="X78" s="264"/>
      <c r="Y78" s="264"/>
      <c r="Z78" s="231"/>
    </row>
    <row r="79" spans="1:26">
      <c r="A79" s="150"/>
      <c r="B79" s="208"/>
      <c r="C79" s="208"/>
      <c r="D79" s="208"/>
      <c r="E79" s="217"/>
      <c r="F79" s="217"/>
      <c r="G79" s="217"/>
      <c r="H79" s="175"/>
      <c r="I79" s="175"/>
      <c r="J79" s="175"/>
      <c r="K79" s="208"/>
      <c r="L79" s="208"/>
      <c r="M79" s="208"/>
      <c r="N79" s="231"/>
      <c r="O79" s="208"/>
      <c r="P79" s="150"/>
      <c r="Q79" s="217"/>
      <c r="R79" s="217"/>
      <c r="S79" s="217"/>
      <c r="T79" s="175"/>
      <c r="U79" s="175"/>
      <c r="V79" s="175"/>
      <c r="W79" s="264"/>
      <c r="X79" s="264"/>
      <c r="Y79" s="264"/>
      <c r="Z79" s="231">
        <f>Z52+Z54-1+Z76</f>
        <v>-1</v>
      </c>
    </row>
    <row r="80" spans="1:26">
      <c r="A80" s="150"/>
      <c r="B80" s="208"/>
      <c r="C80" s="208"/>
      <c r="D80" s="208"/>
      <c r="E80" s="217"/>
      <c r="F80" s="217"/>
      <c r="G80" s="217"/>
      <c r="H80" s="175"/>
      <c r="I80" s="175"/>
      <c r="J80" s="175"/>
      <c r="K80" s="208"/>
      <c r="L80" s="208"/>
      <c r="M80" s="208"/>
      <c r="N80" s="231"/>
      <c r="O80" s="208"/>
      <c r="P80" s="150"/>
      <c r="Q80" s="217"/>
      <c r="R80" s="217"/>
      <c r="S80" s="217"/>
      <c r="T80" s="175"/>
      <c r="U80" s="175"/>
      <c r="V80" s="175"/>
      <c r="W80" s="264"/>
      <c r="X80" s="264"/>
      <c r="Y80" s="264"/>
      <c r="Z80" s="231"/>
    </row>
    <row r="81" spans="1:26">
      <c r="A81" s="150"/>
      <c r="B81" s="208"/>
      <c r="C81" s="208"/>
      <c r="D81" s="208"/>
      <c r="E81" s="217"/>
      <c r="F81" s="217"/>
      <c r="G81" s="217"/>
      <c r="H81" s="175"/>
      <c r="I81" s="175"/>
      <c r="J81" s="175"/>
      <c r="K81" s="208"/>
      <c r="L81" s="208"/>
      <c r="M81" s="208"/>
      <c r="N81" s="231"/>
      <c r="O81" s="208"/>
      <c r="P81" s="150"/>
      <c r="Q81" s="217"/>
      <c r="R81" s="217"/>
      <c r="S81" s="217"/>
      <c r="T81" s="175"/>
      <c r="U81" s="175"/>
      <c r="V81" s="175"/>
      <c r="W81" s="264"/>
      <c r="X81" s="264"/>
      <c r="Y81" s="264"/>
      <c r="Z81" s="231"/>
    </row>
    <row r="82" spans="1:26">
      <c r="A82" s="150"/>
      <c r="B82" s="208"/>
      <c r="C82" s="208"/>
      <c r="D82" s="208"/>
      <c r="E82" s="217"/>
      <c r="F82" s="217"/>
      <c r="G82" s="217"/>
      <c r="H82" s="175"/>
      <c r="I82" s="175"/>
      <c r="J82" s="175"/>
      <c r="K82" s="208"/>
      <c r="L82" s="208"/>
      <c r="M82" s="208"/>
      <c r="N82" s="231"/>
      <c r="O82" s="208"/>
      <c r="P82" s="150"/>
      <c r="Q82" s="217"/>
      <c r="R82" s="217"/>
      <c r="S82" s="217"/>
      <c r="T82" s="175"/>
      <c r="U82" s="175"/>
      <c r="V82" s="175"/>
      <c r="W82" s="264"/>
      <c r="X82" s="264"/>
      <c r="Y82" s="264"/>
      <c r="Z82" s="231"/>
    </row>
    <row r="83" spans="1:26">
      <c r="A83" s="150"/>
      <c r="B83" s="208"/>
      <c r="C83" s="208"/>
      <c r="D83" s="208"/>
      <c r="E83" s="217"/>
      <c r="F83" s="217"/>
      <c r="G83" s="217"/>
      <c r="H83" s="175"/>
      <c r="I83" s="175"/>
      <c r="J83" s="175"/>
      <c r="K83" s="208"/>
      <c r="L83" s="208"/>
      <c r="M83" s="208"/>
      <c r="N83" s="231"/>
      <c r="O83" s="208"/>
      <c r="P83" s="150"/>
      <c r="Q83" s="217"/>
      <c r="R83" s="217"/>
      <c r="S83" s="217"/>
      <c r="T83" s="175"/>
      <c r="U83" s="175"/>
      <c r="V83" s="175"/>
      <c r="W83" s="264"/>
      <c r="X83" s="264"/>
      <c r="Y83" s="264"/>
      <c r="Z83" s="231"/>
    </row>
    <row r="84" spans="1:26">
      <c r="A84" s="150"/>
      <c r="B84" s="208"/>
      <c r="C84" s="208"/>
      <c r="D84" s="208"/>
      <c r="E84" s="217"/>
      <c r="F84" s="217"/>
      <c r="G84" s="217"/>
      <c r="H84" s="175"/>
      <c r="I84" s="175"/>
      <c r="J84" s="175"/>
      <c r="K84" s="208"/>
      <c r="L84" s="208"/>
      <c r="M84" s="208"/>
      <c r="N84" s="231"/>
      <c r="O84" s="208"/>
      <c r="P84" s="150"/>
      <c r="Q84" s="217"/>
      <c r="R84" s="217"/>
      <c r="S84" s="217"/>
      <c r="T84" s="175"/>
      <c r="U84" s="175"/>
      <c r="V84" s="175"/>
      <c r="W84" s="264"/>
      <c r="X84" s="264"/>
      <c r="Y84" s="264"/>
      <c r="Z84" s="231"/>
    </row>
    <row r="85" spans="1:26">
      <c r="A85" s="150"/>
      <c r="B85" s="208"/>
      <c r="C85" s="208"/>
      <c r="D85" s="208"/>
      <c r="E85" s="217"/>
      <c r="F85" s="217"/>
      <c r="G85" s="217"/>
      <c r="H85" s="175"/>
      <c r="I85" s="175"/>
      <c r="J85" s="175"/>
      <c r="K85" s="208"/>
      <c r="L85" s="208"/>
      <c r="M85" s="208"/>
      <c r="N85" s="231"/>
      <c r="O85" s="208"/>
      <c r="P85" s="150"/>
      <c r="Q85" s="217"/>
      <c r="R85" s="217"/>
      <c r="S85" s="217"/>
      <c r="T85" s="175"/>
      <c r="U85" s="175"/>
      <c r="V85" s="175"/>
      <c r="W85" s="264"/>
      <c r="X85" s="264"/>
      <c r="Y85" s="264"/>
      <c r="Z85" s="231"/>
    </row>
    <row r="86" spans="1:26">
      <c r="A86" s="150"/>
      <c r="B86" s="208"/>
      <c r="C86" s="208"/>
      <c r="D86" s="208"/>
      <c r="E86" s="217"/>
      <c r="F86" s="217"/>
      <c r="G86" s="217"/>
      <c r="H86" s="175"/>
      <c r="I86" s="175"/>
      <c r="J86" s="175"/>
      <c r="K86" s="208"/>
      <c r="L86" s="208"/>
      <c r="M86" s="208"/>
      <c r="N86" s="231"/>
      <c r="O86" s="208"/>
      <c r="P86" s="150"/>
      <c r="Q86" s="217"/>
      <c r="R86" s="217"/>
      <c r="S86" s="217"/>
      <c r="T86" s="175"/>
      <c r="U86" s="175"/>
      <c r="V86" s="175"/>
      <c r="W86" s="264"/>
      <c r="X86" s="264"/>
      <c r="Y86" s="264"/>
      <c r="Z86" s="231"/>
    </row>
    <row r="87" spans="1:26">
      <c r="A87" s="150"/>
      <c r="B87" s="208"/>
      <c r="C87" s="208"/>
      <c r="D87" s="208"/>
      <c r="E87" s="217"/>
      <c r="F87" s="217"/>
      <c r="G87" s="217"/>
      <c r="H87" s="175"/>
      <c r="I87" s="175"/>
      <c r="J87" s="175"/>
      <c r="K87" s="208"/>
      <c r="L87" s="208"/>
      <c r="M87" s="208"/>
      <c r="N87" s="231"/>
      <c r="O87" s="208"/>
      <c r="P87" s="150"/>
      <c r="Q87" s="217"/>
      <c r="R87" s="217"/>
      <c r="S87" s="217"/>
      <c r="T87" s="175"/>
      <c r="U87" s="175"/>
      <c r="V87" s="175"/>
      <c r="W87" s="264"/>
      <c r="X87" s="264"/>
      <c r="Y87" s="264"/>
      <c r="Z87" s="231"/>
    </row>
    <row r="88" spans="1:26">
      <c r="A88" s="150"/>
      <c r="B88" s="208"/>
      <c r="C88" s="208"/>
      <c r="D88" s="208"/>
      <c r="E88" s="217"/>
      <c r="F88" s="217"/>
      <c r="G88" s="217"/>
      <c r="H88" s="175"/>
      <c r="I88" s="175"/>
      <c r="J88" s="175"/>
      <c r="K88" s="208"/>
      <c r="L88" s="208"/>
      <c r="M88" s="208"/>
      <c r="N88" s="231"/>
      <c r="O88" s="208"/>
      <c r="P88" s="150"/>
      <c r="Q88" s="217"/>
      <c r="R88" s="217"/>
      <c r="S88" s="217"/>
      <c r="T88" s="175"/>
      <c r="U88" s="175"/>
      <c r="V88" s="175"/>
      <c r="W88" s="264"/>
      <c r="X88" s="264"/>
      <c r="Y88" s="264"/>
      <c r="Z88" s="231"/>
    </row>
    <row r="89" spans="1:26">
      <c r="A89" s="150"/>
      <c r="B89" s="208"/>
      <c r="C89" s="208"/>
      <c r="D89" s="208"/>
      <c r="E89" s="217"/>
      <c r="F89" s="217"/>
      <c r="G89" s="217"/>
      <c r="H89" s="175"/>
      <c r="I89" s="175"/>
      <c r="J89" s="175"/>
      <c r="K89" s="208"/>
      <c r="L89" s="208"/>
      <c r="M89" s="208"/>
      <c r="N89" s="231"/>
      <c r="O89" s="208"/>
      <c r="P89" s="150"/>
      <c r="Q89" s="217"/>
      <c r="R89" s="217"/>
      <c r="S89" s="217"/>
      <c r="T89" s="175"/>
      <c r="U89" s="175"/>
      <c r="V89" s="175"/>
      <c r="W89" s="264"/>
      <c r="X89" s="264"/>
      <c r="Y89" s="264"/>
      <c r="Z89" s="231"/>
    </row>
    <row r="90" spans="1:26">
      <c r="A90" s="150"/>
      <c r="B90" s="208"/>
      <c r="C90" s="208"/>
      <c r="D90" s="208"/>
      <c r="E90" s="217"/>
      <c r="F90" s="217"/>
      <c r="G90" s="217"/>
      <c r="H90" s="175"/>
      <c r="I90" s="175"/>
      <c r="J90" s="175"/>
      <c r="K90" s="208"/>
      <c r="L90" s="208"/>
      <c r="M90" s="208"/>
      <c r="N90" s="231"/>
      <c r="O90" s="208"/>
      <c r="P90" s="150"/>
      <c r="Q90" s="217"/>
      <c r="R90" s="217"/>
      <c r="S90" s="217"/>
      <c r="T90" s="175"/>
      <c r="U90" s="175"/>
      <c r="V90" s="175"/>
      <c r="W90" s="264"/>
      <c r="X90" s="264"/>
      <c r="Y90" s="264"/>
      <c r="Z90" s="231"/>
    </row>
    <row r="91" spans="1:26">
      <c r="A91" s="150"/>
      <c r="B91" s="208"/>
      <c r="C91" s="208"/>
      <c r="D91" s="208"/>
      <c r="E91" s="217"/>
      <c r="F91" s="217"/>
      <c r="G91" s="217"/>
      <c r="H91" s="175"/>
      <c r="I91" s="175"/>
      <c r="J91" s="175"/>
      <c r="K91" s="208"/>
      <c r="L91" s="208"/>
      <c r="M91" s="208"/>
      <c r="N91" s="231"/>
      <c r="O91" s="208"/>
      <c r="P91" s="150"/>
      <c r="Q91" s="217"/>
      <c r="R91" s="217"/>
      <c r="S91" s="217"/>
      <c r="T91" s="175"/>
      <c r="U91" s="175"/>
      <c r="V91" s="175"/>
      <c r="W91" s="264"/>
      <c r="X91" s="264"/>
      <c r="Y91" s="264"/>
      <c r="Z91" s="231"/>
    </row>
    <row r="92" spans="1:26">
      <c r="A92" s="150"/>
      <c r="B92" s="208"/>
      <c r="C92" s="208"/>
      <c r="D92" s="208"/>
      <c r="E92" s="217"/>
      <c r="F92" s="217"/>
      <c r="G92" s="217"/>
      <c r="H92" s="175"/>
      <c r="I92" s="175"/>
      <c r="J92" s="175"/>
      <c r="K92" s="208"/>
      <c r="L92" s="208"/>
      <c r="M92" s="208"/>
      <c r="N92" s="231"/>
      <c r="O92" s="208"/>
      <c r="P92" s="150"/>
      <c r="Q92" s="217"/>
      <c r="R92" s="217"/>
      <c r="S92" s="217"/>
      <c r="T92" s="175"/>
      <c r="U92" s="175"/>
      <c r="V92" s="175"/>
      <c r="W92" s="264"/>
      <c r="X92" s="264"/>
      <c r="Y92" s="264"/>
      <c r="Z92" s="231"/>
    </row>
    <row r="93" spans="1:26">
      <c r="A93" s="150"/>
      <c r="B93" s="208"/>
      <c r="C93" s="208"/>
      <c r="D93" s="208"/>
      <c r="E93" s="217"/>
      <c r="F93" s="217"/>
      <c r="G93" s="217"/>
      <c r="H93" s="175"/>
      <c r="I93" s="175"/>
      <c r="J93" s="175"/>
      <c r="K93" s="208"/>
      <c r="L93" s="208"/>
      <c r="M93" s="208"/>
      <c r="N93" s="231"/>
      <c r="O93" s="208"/>
      <c r="P93" s="150"/>
      <c r="Q93" s="217"/>
      <c r="R93" s="217"/>
      <c r="S93" s="217"/>
      <c r="T93" s="175"/>
      <c r="U93" s="175"/>
      <c r="V93" s="175"/>
      <c r="W93" s="264"/>
      <c r="X93" s="264"/>
      <c r="Y93" s="264"/>
      <c r="Z93" s="231"/>
    </row>
    <row r="94" spans="1:26">
      <c r="A94" s="150"/>
      <c r="B94" s="208"/>
      <c r="C94" s="208"/>
      <c r="D94" s="208"/>
      <c r="E94" s="217"/>
      <c r="F94" s="217"/>
      <c r="G94" s="217"/>
      <c r="H94" s="217"/>
      <c r="I94" s="217"/>
      <c r="J94" s="217"/>
      <c r="K94" s="208"/>
      <c r="L94" s="208"/>
      <c r="M94" s="208"/>
      <c r="N94" s="231"/>
      <c r="O94" s="208"/>
      <c r="P94" s="150"/>
      <c r="Q94" s="217"/>
      <c r="R94" s="217"/>
      <c r="S94" s="217"/>
      <c r="T94" s="175"/>
      <c r="U94" s="175"/>
      <c r="V94" s="175"/>
      <c r="W94" s="264"/>
      <c r="X94" s="264"/>
      <c r="Y94" s="264"/>
      <c r="Z94" s="231"/>
    </row>
    <row r="95" spans="1:26">
      <c r="A95" s="150"/>
      <c r="B95" s="208"/>
      <c r="C95" s="208"/>
      <c r="D95" s="208"/>
      <c r="E95" s="217"/>
      <c r="F95" s="217"/>
      <c r="G95" s="217"/>
      <c r="H95" s="175"/>
      <c r="I95" s="175"/>
      <c r="J95" s="175"/>
      <c r="K95" s="208"/>
      <c r="L95" s="208"/>
      <c r="M95" s="208"/>
      <c r="N95" s="231"/>
      <c r="O95" s="208"/>
      <c r="P95" s="150"/>
      <c r="Q95" s="217"/>
      <c r="R95" s="217"/>
      <c r="S95" s="217"/>
      <c r="T95" s="175"/>
      <c r="U95" s="175"/>
      <c r="V95" s="175"/>
      <c r="W95" s="264"/>
      <c r="X95" s="264"/>
      <c r="Y95" s="264"/>
      <c r="Z95" s="231"/>
    </row>
    <row r="96" spans="1:26">
      <c r="A96" s="150"/>
      <c r="B96" s="208"/>
      <c r="C96" s="208"/>
      <c r="D96" s="208"/>
      <c r="E96" s="217"/>
      <c r="F96" s="217"/>
      <c r="G96" s="217"/>
      <c r="H96" s="175"/>
      <c r="I96" s="175"/>
      <c r="J96" s="175"/>
      <c r="K96" s="208"/>
      <c r="L96" s="208"/>
      <c r="M96" s="208"/>
      <c r="N96" s="231"/>
      <c r="O96" s="208"/>
      <c r="P96" s="150"/>
      <c r="Q96" s="217"/>
      <c r="R96" s="217"/>
      <c r="S96" s="217"/>
      <c r="T96" s="175"/>
      <c r="U96" s="175"/>
      <c r="V96" s="175"/>
      <c r="W96" s="264"/>
      <c r="X96" s="264"/>
      <c r="Y96" s="264"/>
      <c r="Z96" s="231"/>
    </row>
    <row r="97" spans="1:26">
      <c r="A97" s="150"/>
      <c r="B97" s="208"/>
      <c r="C97" s="208"/>
      <c r="D97" s="208"/>
      <c r="E97" s="217"/>
      <c r="F97" s="217"/>
      <c r="G97" s="217"/>
      <c r="H97" s="175"/>
      <c r="I97" s="175"/>
      <c r="J97" s="175"/>
      <c r="K97" s="208"/>
      <c r="L97" s="208"/>
      <c r="M97" s="208"/>
      <c r="N97" s="231"/>
      <c r="O97" s="208"/>
      <c r="P97" s="150"/>
      <c r="Q97" s="217"/>
      <c r="R97" s="217"/>
      <c r="S97" s="217"/>
      <c r="T97" s="175"/>
      <c r="U97" s="175"/>
      <c r="V97" s="175"/>
      <c r="W97" s="264"/>
      <c r="X97" s="264"/>
      <c r="Y97" s="264"/>
      <c r="Z97" s="231"/>
    </row>
    <row r="98" hidden="1" spans="1:1">
      <c r="A98" s="150"/>
    </row>
    <row r="99" spans="1:1">
      <c r="A99" s="150"/>
    </row>
    <row r="100" spans="1:30">
      <c r="A100" s="150"/>
      <c r="AD100" s="151">
        <v>162</v>
      </c>
    </row>
    <row r="101" spans="1:31">
      <c r="A101" s="150"/>
      <c r="AD101" s="151">
        <v>369</v>
      </c>
      <c r="AE101" s="150" t="s">
        <v>308</v>
      </c>
    </row>
    <row r="102" spans="1:1">
      <c r="A102" s="150"/>
    </row>
    <row r="103" spans="1:1">
      <c r="A103" s="150"/>
    </row>
    <row r="104" spans="1:1">
      <c r="A104" s="150"/>
    </row>
    <row r="105" spans="1:1">
      <c r="A105" s="150"/>
    </row>
    <row r="106" spans="1:1">
      <c r="A106" s="150"/>
    </row>
    <row r="107" spans="1:1">
      <c r="A107" s="150"/>
    </row>
    <row r="108" spans="1:1">
      <c r="A108" s="150"/>
    </row>
    <row r="109" spans="1:1">
      <c r="A109" s="150"/>
    </row>
    <row r="110" spans="1:1">
      <c r="A110" s="150"/>
    </row>
    <row r="111" spans="1:1">
      <c r="A111" s="150"/>
    </row>
    <row r="112" spans="1:1">
      <c r="A112" s="150"/>
    </row>
    <row r="113" spans="1:1">
      <c r="A113" s="150"/>
    </row>
    <row r="114" spans="1:1">
      <c r="A114" s="150"/>
    </row>
    <row r="116" spans="1:1">
      <c r="A116" s="150"/>
    </row>
    <row r="119" spans="1:1">
      <c r="A119" s="150"/>
    </row>
    <row r="120" spans="1:1">
      <c r="A120" s="150"/>
    </row>
    <row r="121" spans="1:1">
      <c r="A121" s="150"/>
    </row>
    <row r="142" spans="1:1">
      <c r="A142" s="150"/>
    </row>
    <row r="199" spans="15:15">
      <c r="O199" s="179">
        <v>-280</v>
      </c>
    </row>
    <row r="202" spans="11:15">
      <c r="K202" s="179">
        <v>-480</v>
      </c>
      <c r="O202" s="179">
        <v>-480</v>
      </c>
    </row>
    <row r="203" spans="1:1">
      <c r="A203" s="150" t="s">
        <v>309</v>
      </c>
    </row>
    <row r="204" spans="11:15">
      <c r="K204" s="179">
        <v>-1100</v>
      </c>
      <c r="O204" s="179">
        <v>-1100</v>
      </c>
    </row>
    <row r="216" customHeight="1"/>
    <row r="241" spans="1:1">
      <c r="A241" s="271"/>
    </row>
  </sheetData>
  <mergeCells count="16">
    <mergeCell ref="A2:Z2"/>
    <mergeCell ref="E3:P3"/>
    <mergeCell ref="A4:O4"/>
    <mergeCell ref="P4:Z4"/>
    <mergeCell ref="K5:M5"/>
    <mergeCell ref="W5:Y5"/>
    <mergeCell ref="A5:A6"/>
    <mergeCell ref="B5:B6"/>
    <mergeCell ref="E5:E6"/>
    <mergeCell ref="H5:H6"/>
    <mergeCell ref="N5:N6"/>
    <mergeCell ref="O5:O6"/>
    <mergeCell ref="P5:P6"/>
    <mergeCell ref="Q5:Q6"/>
    <mergeCell ref="T5:T6"/>
    <mergeCell ref="Z5:Z6"/>
  </mergeCells>
  <printOptions horizontalCentered="1"/>
  <pageMargins left="0.786805555555556" right="0.786805555555556" top="0.786805555555556" bottom="0.786805555555556" header="0.118055555555556" footer="0.313888888888889"/>
  <pageSetup paperSize="8" scale="70" orientation="landscape" horizont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showZeros="0" view="pageBreakPreview" zoomScale="85" zoomScaleNormal="100" zoomScaleSheetLayoutView="85" workbookViewId="0">
      <selection activeCell="M6" sqref="M6"/>
    </sheetView>
  </sheetViews>
  <sheetFormatPr defaultColWidth="9" defaultRowHeight="14.25"/>
  <cols>
    <col min="1" max="1" width="27.375" style="146" customWidth="1"/>
    <col min="2" max="2" width="11.625" style="146" customWidth="1"/>
    <col min="3" max="4" width="11.625" style="146" hidden="1" customWidth="1"/>
    <col min="5" max="5" width="10.675" style="146" customWidth="1"/>
    <col min="6" max="7" width="13" style="146" hidden="1" customWidth="1"/>
    <col min="8" max="8" width="11.45" style="146" customWidth="1"/>
    <col min="9" max="10" width="13" style="146" hidden="1" customWidth="1"/>
    <col min="11" max="11" width="9.91666666666667" style="146" customWidth="1"/>
    <col min="12" max="12" width="9.475" style="146" customWidth="1"/>
    <col min="13" max="13" width="9.33333333333333" style="146" customWidth="1"/>
    <col min="14" max="14" width="13.5" style="146" customWidth="1"/>
    <col min="15" max="15" width="37.875" style="146" customWidth="1"/>
    <col min="16" max="16" width="10.875" style="146" customWidth="1"/>
    <col min="17" max="18" width="10.875" style="146" hidden="1" customWidth="1"/>
    <col min="19" max="19" width="11.875" style="146" customWidth="1"/>
    <col min="20" max="21" width="11.875" style="146" hidden="1" customWidth="1"/>
    <col min="22" max="25" width="11" style="146" customWidth="1"/>
    <col min="26" max="16384" width="9" style="146"/>
  </cols>
  <sheetData>
    <row r="1" ht="20.25" spans="1:25">
      <c r="A1" s="147" t="s">
        <v>310</v>
      </c>
      <c r="B1" s="148"/>
      <c r="C1" s="148"/>
      <c r="D1" s="148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76"/>
    </row>
    <row r="2" ht="37.5" customHeight="1" spans="1:25">
      <c r="A2" s="149" t="s">
        <v>311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</row>
    <row r="3" ht="27.75" customHeight="1" spans="1:25">
      <c r="A3" s="150" t="s">
        <v>133</v>
      </c>
      <c r="B3" s="151"/>
      <c r="C3" s="151"/>
      <c r="D3" s="151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75"/>
      <c r="R3" s="175"/>
      <c r="S3" s="151"/>
      <c r="T3" s="151"/>
      <c r="U3" s="151"/>
      <c r="V3" s="151"/>
      <c r="W3" s="151"/>
      <c r="X3" s="151"/>
      <c r="Y3" s="151" t="s">
        <v>4</v>
      </c>
    </row>
    <row r="4" s="144" customFormat="1" ht="18" customHeight="1" spans="1:25">
      <c r="A4" s="152" t="s">
        <v>312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72"/>
      <c r="O4" s="152" t="s">
        <v>313</v>
      </c>
      <c r="P4" s="153"/>
      <c r="Q4" s="153"/>
      <c r="R4" s="153"/>
      <c r="S4" s="153"/>
      <c r="T4" s="153"/>
      <c r="U4" s="153"/>
      <c r="V4" s="153"/>
      <c r="W4" s="153"/>
      <c r="X4" s="153"/>
      <c r="Y4" s="172"/>
    </row>
    <row r="5" s="144" customFormat="1" ht="41.25" customHeight="1" spans="1:25">
      <c r="A5" s="154" t="s">
        <v>314</v>
      </c>
      <c r="B5" s="155" t="s">
        <v>8</v>
      </c>
      <c r="C5" s="155"/>
      <c r="D5" s="155"/>
      <c r="E5" s="106" t="s">
        <v>9</v>
      </c>
      <c r="F5" s="106"/>
      <c r="G5" s="106"/>
      <c r="H5" s="106" t="s">
        <v>10</v>
      </c>
      <c r="I5" s="112"/>
      <c r="J5" s="112"/>
      <c r="K5" s="113" t="s">
        <v>11</v>
      </c>
      <c r="L5" s="114"/>
      <c r="M5" s="114"/>
      <c r="N5" s="106" t="s">
        <v>12</v>
      </c>
      <c r="O5" s="154" t="s">
        <v>314</v>
      </c>
      <c r="P5" s="106" t="s">
        <v>9</v>
      </c>
      <c r="Q5" s="106"/>
      <c r="R5" s="106"/>
      <c r="S5" s="106" t="s">
        <v>10</v>
      </c>
      <c r="T5" s="112"/>
      <c r="U5" s="112"/>
      <c r="V5" s="113" t="s">
        <v>11</v>
      </c>
      <c r="W5" s="114"/>
      <c r="X5" s="114"/>
      <c r="Y5" s="106" t="s">
        <v>12</v>
      </c>
    </row>
    <row r="6" s="144" customFormat="1" ht="41.25" customHeight="1" spans="1:25">
      <c r="A6" s="156"/>
      <c r="B6" s="157"/>
      <c r="C6" s="158" t="s">
        <v>134</v>
      </c>
      <c r="D6" s="158" t="s">
        <v>135</v>
      </c>
      <c r="E6" s="108"/>
      <c r="F6" s="158" t="s">
        <v>134</v>
      </c>
      <c r="G6" s="158" t="s">
        <v>135</v>
      </c>
      <c r="H6" s="108"/>
      <c r="I6" s="158" t="s">
        <v>134</v>
      </c>
      <c r="J6" s="158" t="s">
        <v>135</v>
      </c>
      <c r="K6" s="158" t="s">
        <v>136</v>
      </c>
      <c r="L6" s="158" t="s">
        <v>134</v>
      </c>
      <c r="M6" s="113" t="s">
        <v>137</v>
      </c>
      <c r="N6" s="108"/>
      <c r="O6" s="156"/>
      <c r="P6" s="108"/>
      <c r="Q6" s="158" t="s">
        <v>134</v>
      </c>
      <c r="R6" s="158" t="s">
        <v>135</v>
      </c>
      <c r="S6" s="108"/>
      <c r="T6" s="158" t="s">
        <v>134</v>
      </c>
      <c r="U6" s="158" t="s">
        <v>135</v>
      </c>
      <c r="V6" s="158" t="s">
        <v>136</v>
      </c>
      <c r="W6" s="158" t="s">
        <v>134</v>
      </c>
      <c r="X6" s="113" t="s">
        <v>137</v>
      </c>
      <c r="Y6" s="108"/>
    </row>
    <row r="7" s="144" customFormat="1" ht="18" customHeight="1" spans="1:25">
      <c r="A7" s="129" t="s">
        <v>315</v>
      </c>
      <c r="B7" s="117">
        <f>C7+D7</f>
        <v>1555</v>
      </c>
      <c r="C7" s="117">
        <v>1555</v>
      </c>
      <c r="D7" s="117"/>
      <c r="E7" s="167">
        <f>F7+G7</f>
        <v>2000</v>
      </c>
      <c r="F7" s="167">
        <v>2000</v>
      </c>
      <c r="G7" s="167"/>
      <c r="H7" s="168">
        <f>I7+J7</f>
        <v>29</v>
      </c>
      <c r="I7" s="168">
        <v>29</v>
      </c>
      <c r="J7" s="168"/>
      <c r="K7" s="169">
        <f>L7+M7</f>
        <v>0</v>
      </c>
      <c r="L7" s="169"/>
      <c r="M7" s="169"/>
      <c r="N7" s="161">
        <f>E7+K7</f>
        <v>2000</v>
      </c>
      <c r="O7" s="129" t="s">
        <v>316</v>
      </c>
      <c r="P7" s="169">
        <f>Q7+R7</f>
        <v>0</v>
      </c>
      <c r="Q7" s="169"/>
      <c r="R7" s="169"/>
      <c r="S7" s="169">
        <f>T7+U7</f>
        <v>0</v>
      </c>
      <c r="T7" s="169"/>
      <c r="U7" s="169"/>
      <c r="V7" s="129">
        <f>W7+X7</f>
        <v>0</v>
      </c>
      <c r="W7" s="129"/>
      <c r="X7" s="129"/>
      <c r="Y7" s="132">
        <f>P7+V7</f>
        <v>0</v>
      </c>
    </row>
    <row r="8" s="144" customFormat="1" ht="18" customHeight="1" spans="1:25">
      <c r="A8" s="129" t="s">
        <v>317</v>
      </c>
      <c r="B8" s="117">
        <f>C8+D8</f>
        <v>0</v>
      </c>
      <c r="C8" s="159"/>
      <c r="D8" s="159"/>
      <c r="E8" s="167">
        <f>F8+G8</f>
        <v>0</v>
      </c>
      <c r="F8" s="169"/>
      <c r="G8" s="169"/>
      <c r="H8" s="168">
        <f>I8+J8</f>
        <v>0</v>
      </c>
      <c r="I8" s="168">
        <v>0</v>
      </c>
      <c r="J8" s="168"/>
      <c r="K8" s="169">
        <f>L8+M8</f>
        <v>0</v>
      </c>
      <c r="L8" s="169"/>
      <c r="M8" s="169"/>
      <c r="N8" s="161">
        <f t="shared" ref="N8:N11" si="0">E8+K8</f>
        <v>0</v>
      </c>
      <c r="O8" s="129" t="s">
        <v>318</v>
      </c>
      <c r="P8" s="169">
        <f t="shared" ref="P8:P14" si="1">Q8+R8</f>
        <v>0</v>
      </c>
      <c r="Q8" s="169"/>
      <c r="R8" s="169"/>
      <c r="S8" s="169">
        <f t="shared" ref="S8:S14" si="2">T8+U8</f>
        <v>0</v>
      </c>
      <c r="T8" s="169"/>
      <c r="U8" s="169"/>
      <c r="V8" s="129">
        <f t="shared" ref="V8:V14" si="3">W8+X8</f>
        <v>0</v>
      </c>
      <c r="W8" s="169"/>
      <c r="X8" s="169"/>
      <c r="Y8" s="132">
        <f t="shared" ref="Y8:Y14" si="4">P8+V8</f>
        <v>0</v>
      </c>
    </row>
    <row r="9" s="144" customFormat="1" ht="18" customHeight="1" spans="1:25">
      <c r="A9" s="129" t="s">
        <v>319</v>
      </c>
      <c r="B9" s="117">
        <f>C9+D9</f>
        <v>0</v>
      </c>
      <c r="C9" s="159"/>
      <c r="D9" s="159"/>
      <c r="E9" s="167">
        <f>F9+G9</f>
        <v>2976</v>
      </c>
      <c r="F9" s="167">
        <v>2976</v>
      </c>
      <c r="G9" s="167"/>
      <c r="H9" s="168">
        <f>I9+J9</f>
        <v>1344</v>
      </c>
      <c r="I9" s="168">
        <v>1344</v>
      </c>
      <c r="J9" s="168"/>
      <c r="K9" s="169">
        <f>L9+M9</f>
        <v>0</v>
      </c>
      <c r="L9" s="169"/>
      <c r="M9" s="169"/>
      <c r="N9" s="161">
        <f t="shared" si="0"/>
        <v>2976</v>
      </c>
      <c r="O9" s="129" t="s">
        <v>320</v>
      </c>
      <c r="P9" s="169">
        <f t="shared" si="1"/>
        <v>1400</v>
      </c>
      <c r="Q9" s="169">
        <f>SUM(Q10:Q14)</f>
        <v>1400</v>
      </c>
      <c r="R9" s="169"/>
      <c r="S9" s="169">
        <f t="shared" si="2"/>
        <v>0</v>
      </c>
      <c r="T9" s="169"/>
      <c r="U9" s="169"/>
      <c r="V9" s="129">
        <f t="shared" si="3"/>
        <v>16</v>
      </c>
      <c r="W9" s="169">
        <f>SUM(W10:W14)</f>
        <v>0</v>
      </c>
      <c r="X9" s="169">
        <f>SUM(X10:X14)</f>
        <v>16</v>
      </c>
      <c r="Y9" s="132">
        <f t="shared" si="4"/>
        <v>1416</v>
      </c>
    </row>
    <row r="10" s="144" customFormat="1" ht="18" customHeight="1" spans="1:25">
      <c r="A10" s="129" t="s">
        <v>321</v>
      </c>
      <c r="B10" s="117">
        <f>C10+D10</f>
        <v>0</v>
      </c>
      <c r="C10" s="159"/>
      <c r="D10" s="159"/>
      <c r="E10" s="167">
        <f>F10+G10</f>
        <v>0</v>
      </c>
      <c r="F10" s="170"/>
      <c r="G10" s="170"/>
      <c r="H10" s="168">
        <f>I10+J10</f>
        <v>0</v>
      </c>
      <c r="I10" s="170"/>
      <c r="J10" s="170"/>
      <c r="K10" s="169">
        <f>L10+M10</f>
        <v>0</v>
      </c>
      <c r="L10" s="169"/>
      <c r="M10" s="169"/>
      <c r="N10" s="161">
        <f t="shared" si="0"/>
        <v>0</v>
      </c>
      <c r="O10" s="173" t="s">
        <v>322</v>
      </c>
      <c r="P10" s="169">
        <f t="shared" si="1"/>
        <v>400</v>
      </c>
      <c r="Q10" s="110">
        <v>400</v>
      </c>
      <c r="R10" s="110"/>
      <c r="S10" s="169">
        <f t="shared" si="2"/>
        <v>0</v>
      </c>
      <c r="T10" s="169"/>
      <c r="U10" s="169"/>
      <c r="V10" s="129">
        <f t="shared" si="3"/>
        <v>16</v>
      </c>
      <c r="W10" s="169"/>
      <c r="X10" s="169">
        <v>16</v>
      </c>
      <c r="Y10" s="132">
        <f t="shared" si="4"/>
        <v>416</v>
      </c>
    </row>
    <row r="11" s="144" customFormat="1" ht="18" customHeight="1" spans="1:25">
      <c r="A11" s="129" t="s">
        <v>323</v>
      </c>
      <c r="B11" s="117">
        <f>C11+D11</f>
        <v>0</v>
      </c>
      <c r="C11" s="159"/>
      <c r="D11" s="159"/>
      <c r="E11" s="167">
        <f>F11+G11</f>
        <v>2</v>
      </c>
      <c r="F11" s="169"/>
      <c r="G11" s="169">
        <v>2</v>
      </c>
      <c r="H11" s="168">
        <f>I11+J11</f>
        <v>2</v>
      </c>
      <c r="I11" s="169"/>
      <c r="J11" s="169">
        <v>2</v>
      </c>
      <c r="K11" s="169">
        <f>L11+M11</f>
        <v>0</v>
      </c>
      <c r="L11" s="169"/>
      <c r="M11" s="169"/>
      <c r="N11" s="161">
        <f t="shared" si="0"/>
        <v>2</v>
      </c>
      <c r="O11" s="129" t="s">
        <v>324</v>
      </c>
      <c r="P11" s="169">
        <f t="shared" si="1"/>
        <v>800</v>
      </c>
      <c r="Q11" s="110">
        <v>800</v>
      </c>
      <c r="R11" s="110"/>
      <c r="S11" s="169">
        <f t="shared" si="2"/>
        <v>0</v>
      </c>
      <c r="T11" s="169"/>
      <c r="U11" s="169"/>
      <c r="V11" s="129">
        <f t="shared" si="3"/>
        <v>0</v>
      </c>
      <c r="W11" s="169"/>
      <c r="X11" s="169"/>
      <c r="Y11" s="132">
        <f t="shared" si="4"/>
        <v>800</v>
      </c>
    </row>
    <row r="12" s="144" customFormat="1" ht="18" customHeight="1" spans="1:25">
      <c r="A12" s="160"/>
      <c r="B12" s="160"/>
      <c r="C12" s="160"/>
      <c r="D12" s="160"/>
      <c r="E12" s="169"/>
      <c r="F12" s="169"/>
      <c r="G12" s="169"/>
      <c r="H12" s="169"/>
      <c r="I12" s="169"/>
      <c r="J12" s="169"/>
      <c r="K12" s="169"/>
      <c r="L12" s="169"/>
      <c r="M12" s="169"/>
      <c r="N12" s="161"/>
      <c r="O12" s="129" t="s">
        <v>325</v>
      </c>
      <c r="P12" s="169">
        <f t="shared" si="1"/>
        <v>0</v>
      </c>
      <c r="Q12" s="110"/>
      <c r="R12" s="110"/>
      <c r="S12" s="169">
        <f t="shared" si="2"/>
        <v>0</v>
      </c>
      <c r="T12" s="169"/>
      <c r="U12" s="169"/>
      <c r="V12" s="129">
        <f t="shared" si="3"/>
        <v>0</v>
      </c>
      <c r="W12" s="169"/>
      <c r="X12" s="169"/>
      <c r="Y12" s="132">
        <f t="shared" si="4"/>
        <v>0</v>
      </c>
    </row>
    <row r="13" s="144" customFormat="1" ht="18" customHeight="1" spans="1:25">
      <c r="A13" s="160"/>
      <c r="B13" s="160"/>
      <c r="C13" s="160"/>
      <c r="D13" s="160"/>
      <c r="E13" s="169"/>
      <c r="F13" s="169"/>
      <c r="G13" s="169"/>
      <c r="H13" s="169"/>
      <c r="I13" s="169"/>
      <c r="J13" s="169"/>
      <c r="K13" s="169"/>
      <c r="L13" s="169"/>
      <c r="M13" s="169"/>
      <c r="N13" s="161"/>
      <c r="O13" s="129" t="s">
        <v>326</v>
      </c>
      <c r="P13" s="169">
        <f t="shared" si="1"/>
        <v>0</v>
      </c>
      <c r="Q13" s="110"/>
      <c r="R13" s="110"/>
      <c r="S13" s="169">
        <f t="shared" si="2"/>
        <v>0</v>
      </c>
      <c r="T13" s="169"/>
      <c r="U13" s="169"/>
      <c r="V13" s="129">
        <f t="shared" si="3"/>
        <v>0</v>
      </c>
      <c r="W13" s="169"/>
      <c r="X13" s="169"/>
      <c r="Y13" s="132">
        <f t="shared" si="4"/>
        <v>0</v>
      </c>
    </row>
    <row r="14" s="144" customFormat="1" ht="18" customHeight="1" spans="1:25">
      <c r="A14" s="160"/>
      <c r="B14" s="160"/>
      <c r="C14" s="160"/>
      <c r="D14" s="160"/>
      <c r="E14" s="169"/>
      <c r="F14" s="169"/>
      <c r="G14" s="169"/>
      <c r="H14" s="169"/>
      <c r="I14" s="169"/>
      <c r="J14" s="169"/>
      <c r="K14" s="169"/>
      <c r="L14" s="169"/>
      <c r="M14" s="169"/>
      <c r="N14" s="161"/>
      <c r="O14" s="129" t="s">
        <v>327</v>
      </c>
      <c r="P14" s="169">
        <f t="shared" si="1"/>
        <v>200</v>
      </c>
      <c r="Q14" s="110">
        <v>200</v>
      </c>
      <c r="R14" s="110"/>
      <c r="S14" s="169">
        <f t="shared" si="2"/>
        <v>0</v>
      </c>
      <c r="T14" s="169"/>
      <c r="U14" s="169"/>
      <c r="V14" s="129">
        <f t="shared" si="3"/>
        <v>0</v>
      </c>
      <c r="W14" s="169"/>
      <c r="X14" s="169"/>
      <c r="Y14" s="132">
        <f t="shared" si="4"/>
        <v>200</v>
      </c>
    </row>
    <row r="15" s="144" customFormat="1" ht="18" customHeight="1" spans="1:25">
      <c r="A15" s="160"/>
      <c r="B15" s="160"/>
      <c r="C15" s="160"/>
      <c r="D15" s="160"/>
      <c r="E15" s="169"/>
      <c r="F15" s="169"/>
      <c r="G15" s="169"/>
      <c r="H15" s="169"/>
      <c r="I15" s="169"/>
      <c r="J15" s="169"/>
      <c r="K15" s="169"/>
      <c r="L15" s="169"/>
      <c r="M15" s="169"/>
      <c r="N15" s="161"/>
      <c r="O15" s="129"/>
      <c r="P15" s="169"/>
      <c r="Q15" s="169"/>
      <c r="R15" s="169"/>
      <c r="S15" s="169"/>
      <c r="T15" s="169"/>
      <c r="U15" s="169"/>
      <c r="V15" s="169"/>
      <c r="W15" s="169"/>
      <c r="X15" s="169"/>
      <c r="Y15" s="132"/>
    </row>
    <row r="16" s="144" customFormat="1" ht="18" customHeight="1" spans="1:25">
      <c r="A16" s="160"/>
      <c r="B16" s="160"/>
      <c r="C16" s="160"/>
      <c r="D16" s="160"/>
      <c r="E16" s="169"/>
      <c r="F16" s="169"/>
      <c r="G16" s="169"/>
      <c r="H16" s="169"/>
      <c r="I16" s="169"/>
      <c r="J16" s="169"/>
      <c r="K16" s="169"/>
      <c r="L16" s="169"/>
      <c r="M16" s="169"/>
      <c r="N16" s="161"/>
      <c r="O16" s="129"/>
      <c r="P16" s="129"/>
      <c r="Q16" s="129"/>
      <c r="R16" s="129"/>
      <c r="S16" s="129"/>
      <c r="T16" s="129"/>
      <c r="U16" s="129"/>
      <c r="V16" s="169"/>
      <c r="W16" s="169"/>
      <c r="X16" s="169"/>
      <c r="Y16" s="132"/>
    </row>
    <row r="17" s="144" customFormat="1" ht="18" customHeight="1" spans="1:25">
      <c r="A17" s="160"/>
      <c r="B17" s="160"/>
      <c r="C17" s="160"/>
      <c r="D17" s="160"/>
      <c r="E17" s="169"/>
      <c r="F17" s="169"/>
      <c r="G17" s="169"/>
      <c r="H17" s="169"/>
      <c r="I17" s="169"/>
      <c r="J17" s="169"/>
      <c r="K17" s="169"/>
      <c r="L17" s="169"/>
      <c r="M17" s="169"/>
      <c r="N17" s="161"/>
      <c r="O17" s="160"/>
      <c r="P17" s="160"/>
      <c r="Q17" s="160"/>
      <c r="R17" s="160"/>
      <c r="S17" s="160"/>
      <c r="T17" s="160"/>
      <c r="U17" s="160"/>
      <c r="V17" s="169"/>
      <c r="W17" s="169"/>
      <c r="X17" s="169"/>
      <c r="Y17" s="132"/>
    </row>
    <row r="18" s="145" customFormat="1" ht="18" customHeight="1" spans="1:25">
      <c r="A18" s="83" t="s">
        <v>328</v>
      </c>
      <c r="B18" s="161">
        <f>SUM(B7:B11)</f>
        <v>1555</v>
      </c>
      <c r="C18" s="161">
        <f t="shared" ref="C18:N18" si="5">SUM(C7:C11)</f>
        <v>1555</v>
      </c>
      <c r="D18" s="161">
        <f t="shared" si="5"/>
        <v>0</v>
      </c>
      <c r="E18" s="161">
        <f t="shared" si="5"/>
        <v>4978</v>
      </c>
      <c r="F18" s="161">
        <f t="shared" si="5"/>
        <v>4976</v>
      </c>
      <c r="G18" s="161">
        <f t="shared" si="5"/>
        <v>2</v>
      </c>
      <c r="H18" s="161">
        <f t="shared" si="5"/>
        <v>1375</v>
      </c>
      <c r="I18" s="161">
        <f t="shared" si="5"/>
        <v>1373</v>
      </c>
      <c r="J18" s="161">
        <f t="shared" si="5"/>
        <v>2</v>
      </c>
      <c r="K18" s="161">
        <f t="shared" si="5"/>
        <v>0</v>
      </c>
      <c r="L18" s="161">
        <f t="shared" si="5"/>
        <v>0</v>
      </c>
      <c r="M18" s="161">
        <f t="shared" si="5"/>
        <v>0</v>
      </c>
      <c r="N18" s="161">
        <f t="shared" si="5"/>
        <v>4978</v>
      </c>
      <c r="O18" s="83" t="s">
        <v>329</v>
      </c>
      <c r="P18" s="132">
        <f>P7+P9</f>
        <v>1400</v>
      </c>
      <c r="Q18" s="132">
        <f t="shared" ref="Q18:X18" si="6">Q7+Q9</f>
        <v>1400</v>
      </c>
      <c r="R18" s="132">
        <f t="shared" si="6"/>
        <v>0</v>
      </c>
      <c r="S18" s="132">
        <f t="shared" si="6"/>
        <v>0</v>
      </c>
      <c r="T18" s="132">
        <f t="shared" si="6"/>
        <v>0</v>
      </c>
      <c r="U18" s="132">
        <f t="shared" si="6"/>
        <v>0</v>
      </c>
      <c r="V18" s="132">
        <f t="shared" si="6"/>
        <v>16</v>
      </c>
      <c r="W18" s="132">
        <f t="shared" si="6"/>
        <v>0</v>
      </c>
      <c r="X18" s="132">
        <f t="shared" si="6"/>
        <v>16</v>
      </c>
      <c r="Y18" s="132">
        <f>SUM(Y7,Y9)</f>
        <v>1416</v>
      </c>
    </row>
    <row r="19" s="144" customFormat="1" ht="18" customHeight="1" spans="1:25">
      <c r="A19" s="162" t="s">
        <v>330</v>
      </c>
      <c r="B19" s="88">
        <f>SUM(B20:B21)</f>
        <v>160</v>
      </c>
      <c r="C19" s="88">
        <f>SUM(C20:C21)</f>
        <v>144</v>
      </c>
      <c r="D19" s="88">
        <f>SUM(D20:D21)</f>
        <v>16</v>
      </c>
      <c r="E19" s="88">
        <f>SUM(E20:E21)</f>
        <v>0</v>
      </c>
      <c r="F19" s="88"/>
      <c r="G19" s="88"/>
      <c r="H19" s="88">
        <f>SUM(H20:H21)</f>
        <v>0</v>
      </c>
      <c r="I19" s="88"/>
      <c r="J19" s="88"/>
      <c r="K19" s="88">
        <f>SUM(K20:K21)</f>
        <v>160</v>
      </c>
      <c r="L19" s="88">
        <f>SUM(L20:L21)</f>
        <v>144</v>
      </c>
      <c r="M19" s="88">
        <f>SUM(M20:M21)</f>
        <v>16</v>
      </c>
      <c r="N19" s="88">
        <f>SUM(N20:N21)</f>
        <v>160</v>
      </c>
      <c r="O19" s="162" t="s">
        <v>331</v>
      </c>
      <c r="P19" s="132">
        <f>SUM(P20:P22)</f>
        <v>3578</v>
      </c>
      <c r="Q19" s="132">
        <f t="shared" ref="Q19:Y19" si="7">SUM(Q20:Q22)</f>
        <v>3576</v>
      </c>
      <c r="R19" s="132">
        <f t="shared" si="7"/>
        <v>2</v>
      </c>
      <c r="S19" s="132">
        <f t="shared" si="7"/>
        <v>0</v>
      </c>
      <c r="T19" s="132">
        <f t="shared" si="7"/>
        <v>0</v>
      </c>
      <c r="U19" s="132">
        <f t="shared" si="7"/>
        <v>0</v>
      </c>
      <c r="V19" s="132">
        <f t="shared" si="7"/>
        <v>144</v>
      </c>
      <c r="W19" s="132">
        <f t="shared" si="7"/>
        <v>144</v>
      </c>
      <c r="X19" s="132">
        <f t="shared" si="7"/>
        <v>0</v>
      </c>
      <c r="Y19" s="132">
        <f t="shared" si="7"/>
        <v>3722</v>
      </c>
    </row>
    <row r="20" s="144" customFormat="1" ht="18" customHeight="1" spans="1:25">
      <c r="A20" s="129" t="s">
        <v>332</v>
      </c>
      <c r="B20" s="117">
        <f>C20+D20</f>
        <v>148</v>
      </c>
      <c r="C20" s="117">
        <v>144</v>
      </c>
      <c r="D20" s="163">
        <v>4</v>
      </c>
      <c r="E20" s="169">
        <f>F20+G20</f>
        <v>0</v>
      </c>
      <c r="F20" s="169"/>
      <c r="G20" s="169"/>
      <c r="H20" s="169">
        <f>I20+J20</f>
        <v>0</v>
      </c>
      <c r="I20" s="169"/>
      <c r="J20" s="169"/>
      <c r="K20" s="169">
        <f>L20+M20</f>
        <v>144</v>
      </c>
      <c r="L20" s="169">
        <v>144</v>
      </c>
      <c r="M20" s="169"/>
      <c r="N20" s="161">
        <f>E20+K20</f>
        <v>144</v>
      </c>
      <c r="O20" s="129" t="s">
        <v>303</v>
      </c>
      <c r="P20" s="110">
        <f>Q20+R20</f>
        <v>3578</v>
      </c>
      <c r="Q20" s="110">
        <v>3576</v>
      </c>
      <c r="R20" s="169">
        <v>2</v>
      </c>
      <c r="S20" s="169">
        <f>T20+U20</f>
        <v>0</v>
      </c>
      <c r="T20" s="169"/>
      <c r="U20" s="169"/>
      <c r="V20" s="117"/>
      <c r="W20" s="117"/>
      <c r="X20" s="117"/>
      <c r="Y20" s="117">
        <f>P20+V20</f>
        <v>3578</v>
      </c>
    </row>
    <row r="21" s="144" customFormat="1" ht="18" customHeight="1" spans="1:25">
      <c r="A21" s="129" t="s">
        <v>333</v>
      </c>
      <c r="B21" s="117">
        <f>C21+D21</f>
        <v>12</v>
      </c>
      <c r="C21" s="129"/>
      <c r="D21" s="163">
        <v>12</v>
      </c>
      <c r="E21" s="169">
        <f>F21+G21</f>
        <v>0</v>
      </c>
      <c r="F21" s="169"/>
      <c r="G21" s="169"/>
      <c r="H21" s="169">
        <f>I21+J21</f>
        <v>0</v>
      </c>
      <c r="I21" s="169"/>
      <c r="J21" s="169"/>
      <c r="K21" s="169">
        <f>L21+M21</f>
        <v>16</v>
      </c>
      <c r="L21" s="169"/>
      <c r="M21" s="169">
        <v>16</v>
      </c>
      <c r="N21" s="161">
        <f>E21+K21</f>
        <v>16</v>
      </c>
      <c r="O21" s="129" t="s">
        <v>334</v>
      </c>
      <c r="P21" s="110">
        <f>Q21+R21</f>
        <v>0</v>
      </c>
      <c r="Q21" s="169"/>
      <c r="R21" s="169"/>
      <c r="S21" s="169">
        <f>T21+U21</f>
        <v>0</v>
      </c>
      <c r="T21" s="169"/>
      <c r="U21" s="169"/>
      <c r="V21" s="129"/>
      <c r="W21" s="129"/>
      <c r="X21" s="129"/>
      <c r="Y21" s="117">
        <f>P21+V21</f>
        <v>0</v>
      </c>
    </row>
    <row r="22" s="144" customFormat="1" ht="18" customHeight="1" spans="1:25">
      <c r="A22" s="129"/>
      <c r="B22" s="129"/>
      <c r="C22" s="129"/>
      <c r="D22" s="129"/>
      <c r="E22" s="169"/>
      <c r="F22" s="169"/>
      <c r="G22" s="169"/>
      <c r="H22" s="169"/>
      <c r="I22" s="169"/>
      <c r="J22" s="169"/>
      <c r="K22" s="169"/>
      <c r="L22" s="169"/>
      <c r="M22" s="169"/>
      <c r="N22" s="161"/>
      <c r="O22" s="129" t="s">
        <v>301</v>
      </c>
      <c r="P22" s="110">
        <f>Q22+R22</f>
        <v>0</v>
      </c>
      <c r="Q22" s="169"/>
      <c r="R22" s="169"/>
      <c r="S22" s="169">
        <f>T22+U22</f>
        <v>0</v>
      </c>
      <c r="T22" s="169"/>
      <c r="U22" s="169"/>
      <c r="V22" s="129">
        <v>144</v>
      </c>
      <c r="W22" s="129">
        <v>144</v>
      </c>
      <c r="X22" s="129"/>
      <c r="Y22" s="117">
        <f>P22+V22</f>
        <v>144</v>
      </c>
    </row>
    <row r="23" s="145" customFormat="1" ht="18" customHeight="1" spans="1:25">
      <c r="A23" s="83" t="s">
        <v>335</v>
      </c>
      <c r="B23" s="161">
        <f t="shared" ref="B23:N23" si="8">B18+B19</f>
        <v>1715</v>
      </c>
      <c r="C23" s="161">
        <f t="shared" si="8"/>
        <v>1699</v>
      </c>
      <c r="D23" s="161">
        <f t="shared" si="8"/>
        <v>16</v>
      </c>
      <c r="E23" s="161">
        <f t="shared" si="8"/>
        <v>4978</v>
      </c>
      <c r="F23" s="161">
        <f t="shared" si="8"/>
        <v>4976</v>
      </c>
      <c r="G23" s="161">
        <f t="shared" si="8"/>
        <v>2</v>
      </c>
      <c r="H23" s="161">
        <f t="shared" si="8"/>
        <v>1375</v>
      </c>
      <c r="I23" s="161">
        <f t="shared" si="8"/>
        <v>1373</v>
      </c>
      <c r="J23" s="161">
        <f t="shared" si="8"/>
        <v>2</v>
      </c>
      <c r="K23" s="161">
        <f t="shared" si="8"/>
        <v>160</v>
      </c>
      <c r="L23" s="161">
        <f t="shared" si="8"/>
        <v>144</v>
      </c>
      <c r="M23" s="161">
        <f t="shared" si="8"/>
        <v>16</v>
      </c>
      <c r="N23" s="161">
        <f t="shared" si="8"/>
        <v>5138</v>
      </c>
      <c r="O23" s="83" t="s">
        <v>336</v>
      </c>
      <c r="P23" s="161">
        <f>P18+P19</f>
        <v>4978</v>
      </c>
      <c r="Q23" s="161">
        <f t="shared" ref="Q23:Y23" si="9">Q18+Q19</f>
        <v>4976</v>
      </c>
      <c r="R23" s="161">
        <f t="shared" si="9"/>
        <v>2</v>
      </c>
      <c r="S23" s="161">
        <f t="shared" si="9"/>
        <v>0</v>
      </c>
      <c r="T23" s="161">
        <f t="shared" si="9"/>
        <v>0</v>
      </c>
      <c r="U23" s="161">
        <f t="shared" si="9"/>
        <v>0</v>
      </c>
      <c r="V23" s="161">
        <f t="shared" si="9"/>
        <v>160</v>
      </c>
      <c r="W23" s="161">
        <f t="shared" si="9"/>
        <v>144</v>
      </c>
      <c r="X23" s="161">
        <f t="shared" si="9"/>
        <v>16</v>
      </c>
      <c r="Y23" s="161">
        <f t="shared" si="9"/>
        <v>5138</v>
      </c>
    </row>
    <row r="24" spans="15:25">
      <c r="O24" s="174"/>
      <c r="Y24" s="177">
        <f>N23-Y23</f>
        <v>0</v>
      </c>
    </row>
    <row r="25" spans="1:4">
      <c r="A25" s="164"/>
      <c r="B25" s="164"/>
      <c r="C25" s="164"/>
      <c r="D25" s="164"/>
    </row>
    <row r="29" spans="11:13">
      <c r="K29" s="171"/>
      <c r="L29" s="171"/>
      <c r="M29" s="171"/>
    </row>
  </sheetData>
  <mergeCells count="15">
    <mergeCell ref="A2:Y2"/>
    <mergeCell ref="E3:P3"/>
    <mergeCell ref="A4:N4"/>
    <mergeCell ref="O4:Y4"/>
    <mergeCell ref="K5:M5"/>
    <mergeCell ref="V5:X5"/>
    <mergeCell ref="A5:A6"/>
    <mergeCell ref="B5:B6"/>
    <mergeCell ref="E5:E6"/>
    <mergeCell ref="H5:H6"/>
    <mergeCell ref="N5:N6"/>
    <mergeCell ref="O5:O6"/>
    <mergeCell ref="P5:P6"/>
    <mergeCell ref="S5:S6"/>
    <mergeCell ref="Y5:Y6"/>
  </mergeCells>
  <printOptions horizontalCentered="1"/>
  <pageMargins left="0.786805555555556" right="0.786805555555556" top="0.786805555555556" bottom="0.786805555555556" header="0.118055555555556" footer="0.313888888888889"/>
  <pageSetup paperSize="8" scale="85" orientation="landscape" horizont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7"/>
  <sheetViews>
    <sheetView showZeros="0" view="pageBreakPreview" zoomScaleNormal="90" zoomScaleSheetLayoutView="100" workbookViewId="0">
      <selection activeCell="M6" sqref="M6"/>
    </sheetView>
  </sheetViews>
  <sheetFormatPr defaultColWidth="9" defaultRowHeight="14.25"/>
  <cols>
    <col min="1" max="1" width="43.875" style="79" customWidth="1"/>
    <col min="2" max="2" width="13.75" style="79" customWidth="1"/>
    <col min="3" max="4" width="13.75" style="79" hidden="1" customWidth="1"/>
    <col min="5" max="5" width="12.25" style="79" customWidth="1"/>
    <col min="6" max="7" width="12.25" style="79" hidden="1" customWidth="1"/>
    <col min="8" max="8" width="13" style="79" customWidth="1"/>
    <col min="9" max="10" width="13" style="79" hidden="1" customWidth="1"/>
    <col min="11" max="13" width="10.375" style="79" customWidth="1"/>
    <col min="14" max="14" width="12.5" style="79" customWidth="1"/>
    <col min="15" max="15" width="47.875" style="79" customWidth="1"/>
    <col min="16" max="16" width="12.625" style="79" customWidth="1"/>
    <col min="17" max="18" width="14.25" style="79" hidden="1" customWidth="1"/>
    <col min="19" max="19" width="12.5" style="79" customWidth="1"/>
    <col min="20" max="21" width="12.5" style="79" hidden="1" customWidth="1"/>
    <col min="22" max="22" width="12.75" style="79" customWidth="1"/>
    <col min="23" max="24" width="13.25" style="79" hidden="1" customWidth="1"/>
    <col min="25" max="26" width="13.375" style="79" customWidth="1"/>
    <col min="27" max="27" width="10.5" style="79" customWidth="1"/>
    <col min="28" max="28" width="13.375" style="79" customWidth="1"/>
    <col min="29" max="29" width="24.25" style="79" customWidth="1"/>
    <col min="30" max="30" width="19" style="79" customWidth="1"/>
    <col min="31" max="16384" width="9" style="79"/>
  </cols>
  <sheetData>
    <row r="1" ht="20.25" spans="1:7">
      <c r="A1" s="80" t="s">
        <v>337</v>
      </c>
      <c r="B1" s="80"/>
      <c r="C1" s="80"/>
      <c r="D1" s="80"/>
      <c r="E1" s="80"/>
      <c r="F1" s="80"/>
      <c r="G1" s="80"/>
    </row>
    <row r="2" ht="40.5" customHeight="1" spans="1:28">
      <c r="A2" s="81" t="s">
        <v>338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>
      <c r="A3" s="82" t="s">
        <v>133</v>
      </c>
      <c r="B3" s="82"/>
      <c r="C3" s="82"/>
      <c r="D3" s="82"/>
      <c r="E3" s="82"/>
      <c r="F3" s="82"/>
      <c r="G3" s="82"/>
      <c r="K3" s="111"/>
      <c r="L3" s="111"/>
      <c r="M3" s="111"/>
      <c r="N3" s="79" t="s">
        <v>3</v>
      </c>
      <c r="AB3" s="79" t="s">
        <v>4</v>
      </c>
    </row>
    <row r="4" ht="20.25" customHeight="1" spans="1:28">
      <c r="A4" s="83" t="s">
        <v>339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 t="s">
        <v>340</v>
      </c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</row>
    <row r="5" ht="19" customHeight="1" spans="1:28">
      <c r="A5" s="84" t="s">
        <v>341</v>
      </c>
      <c r="B5" s="84" t="s">
        <v>8</v>
      </c>
      <c r="C5" s="84"/>
      <c r="D5" s="84"/>
      <c r="E5" s="105" t="s">
        <v>10</v>
      </c>
      <c r="F5" s="105"/>
      <c r="G5" s="105"/>
      <c r="H5" s="106" t="s">
        <v>9</v>
      </c>
      <c r="I5" s="112"/>
      <c r="J5" s="112"/>
      <c r="K5" s="113" t="s">
        <v>11</v>
      </c>
      <c r="L5" s="114"/>
      <c r="M5" s="119"/>
      <c r="N5" s="106" t="s">
        <v>12</v>
      </c>
      <c r="O5" s="84" t="s">
        <v>341</v>
      </c>
      <c r="P5" s="84" t="s">
        <v>8</v>
      </c>
      <c r="Q5" s="84"/>
      <c r="R5" s="84"/>
      <c r="S5" s="105" t="s">
        <v>10</v>
      </c>
      <c r="T5" s="105"/>
      <c r="U5" s="105"/>
      <c r="V5" s="105" t="s">
        <v>9</v>
      </c>
      <c r="W5" s="137"/>
      <c r="X5" s="137"/>
      <c r="Y5" s="139" t="s">
        <v>11</v>
      </c>
      <c r="Z5" s="140"/>
      <c r="AA5" s="141"/>
      <c r="AB5" s="105" t="s">
        <v>12</v>
      </c>
    </row>
    <row r="6" ht="19" customHeight="1" spans="1:28">
      <c r="A6" s="85"/>
      <c r="B6" s="86"/>
      <c r="C6" s="86" t="s">
        <v>342</v>
      </c>
      <c r="D6" s="86" t="s">
        <v>343</v>
      </c>
      <c r="E6" s="107"/>
      <c r="F6" s="86" t="s">
        <v>342</v>
      </c>
      <c r="G6" s="86" t="s">
        <v>343</v>
      </c>
      <c r="H6" s="108"/>
      <c r="I6" s="86" t="s">
        <v>342</v>
      </c>
      <c r="J6" s="86" t="s">
        <v>343</v>
      </c>
      <c r="K6" s="114" t="s">
        <v>136</v>
      </c>
      <c r="L6" s="113" t="s">
        <v>134</v>
      </c>
      <c r="M6" s="113" t="s">
        <v>137</v>
      </c>
      <c r="N6" s="108"/>
      <c r="O6" s="85"/>
      <c r="P6" s="86"/>
      <c r="Q6" s="86" t="s">
        <v>342</v>
      </c>
      <c r="R6" s="86" t="s">
        <v>343</v>
      </c>
      <c r="S6" s="107"/>
      <c r="T6" s="86" t="s">
        <v>342</v>
      </c>
      <c r="U6" s="86" t="s">
        <v>343</v>
      </c>
      <c r="V6" s="138"/>
      <c r="W6" s="86" t="s">
        <v>342</v>
      </c>
      <c r="X6" s="86" t="s">
        <v>343</v>
      </c>
      <c r="Y6" s="114" t="s">
        <v>136</v>
      </c>
      <c r="Z6" s="113" t="s">
        <v>134</v>
      </c>
      <c r="AA6" s="113" t="s">
        <v>137</v>
      </c>
      <c r="AB6" s="138"/>
    </row>
    <row r="7" ht="18.75" customHeight="1" spans="1:29">
      <c r="A7" s="87" t="s">
        <v>344</v>
      </c>
      <c r="B7" s="88">
        <f>B8+B14+B20+B25</f>
        <v>945938.735308</v>
      </c>
      <c r="C7" s="88">
        <f t="shared" ref="C7:N7" si="0">C8+C14+C20+C25</f>
        <v>939674.655308</v>
      </c>
      <c r="D7" s="88">
        <f t="shared" si="0"/>
        <v>6264.08</v>
      </c>
      <c r="E7" s="88">
        <f t="shared" si="0"/>
        <v>518766.4</v>
      </c>
      <c r="F7" s="88">
        <f t="shared" si="0"/>
        <v>514148</v>
      </c>
      <c r="G7" s="88">
        <f t="shared" si="0"/>
        <v>4618.4</v>
      </c>
      <c r="H7" s="88">
        <f t="shared" si="0"/>
        <v>981622.55</v>
      </c>
      <c r="I7" s="88">
        <f t="shared" si="0"/>
        <v>973210</v>
      </c>
      <c r="J7" s="88">
        <f t="shared" si="0"/>
        <v>8412.55</v>
      </c>
      <c r="K7" s="88">
        <f t="shared" si="0"/>
        <v>-39615</v>
      </c>
      <c r="L7" s="88">
        <f t="shared" si="0"/>
        <v>-40226</v>
      </c>
      <c r="M7" s="88">
        <f t="shared" si="0"/>
        <v>611</v>
      </c>
      <c r="N7" s="88">
        <f t="shared" si="0"/>
        <v>942007.55</v>
      </c>
      <c r="O7" s="120" t="s">
        <v>345</v>
      </c>
      <c r="P7" s="88">
        <f>P8+P12+P16+P20</f>
        <v>896442.800965</v>
      </c>
      <c r="Q7" s="88">
        <f t="shared" ref="Q7:AB7" si="1">Q8+Q12+Q16+Q20</f>
        <v>891848.770965</v>
      </c>
      <c r="R7" s="88">
        <f t="shared" si="1"/>
        <v>4594.03</v>
      </c>
      <c r="S7" s="88">
        <f t="shared" si="1"/>
        <v>597244.26</v>
      </c>
      <c r="T7" s="88">
        <f t="shared" si="1"/>
        <v>593940</v>
      </c>
      <c r="U7" s="88">
        <f t="shared" si="1"/>
        <v>3304.26</v>
      </c>
      <c r="V7" s="88">
        <f t="shared" si="1"/>
        <v>951669</v>
      </c>
      <c r="W7" s="88">
        <f t="shared" si="1"/>
        <v>946686</v>
      </c>
      <c r="X7" s="88">
        <f t="shared" si="1"/>
        <v>4983</v>
      </c>
      <c r="Y7" s="88">
        <f t="shared" si="1"/>
        <v>-32597</v>
      </c>
      <c r="Z7" s="88">
        <f t="shared" si="1"/>
        <v>-32788</v>
      </c>
      <c r="AA7" s="88">
        <f t="shared" si="1"/>
        <v>191</v>
      </c>
      <c r="AB7" s="88">
        <f t="shared" si="1"/>
        <v>919072</v>
      </c>
      <c r="AC7" s="111"/>
    </row>
    <row r="8" ht="18.75" customHeight="1" spans="1:29">
      <c r="A8" s="89" t="s">
        <v>346</v>
      </c>
      <c r="B8" s="90">
        <f t="shared" ref="B8:J8" si="2">SUM(B9:B13)</f>
        <v>59187.08</v>
      </c>
      <c r="C8" s="90">
        <f t="shared" si="2"/>
        <v>54624</v>
      </c>
      <c r="D8" s="90">
        <f t="shared" si="2"/>
        <v>4563.08</v>
      </c>
      <c r="E8" s="90">
        <f t="shared" si="2"/>
        <v>45384.4</v>
      </c>
      <c r="F8" s="90">
        <f t="shared" si="2"/>
        <v>41967</v>
      </c>
      <c r="G8" s="90">
        <f t="shared" si="2"/>
        <v>3417.4</v>
      </c>
      <c r="H8" s="90">
        <f t="shared" si="2"/>
        <v>71237.55</v>
      </c>
      <c r="I8" s="90">
        <f t="shared" si="2"/>
        <v>66440</v>
      </c>
      <c r="J8" s="90">
        <f t="shared" si="2"/>
        <v>4797.55</v>
      </c>
      <c r="K8" s="90">
        <f>L8+M8</f>
        <v>-775</v>
      </c>
      <c r="L8" s="90">
        <f>SUM(L9:L13)</f>
        <v>-1020</v>
      </c>
      <c r="M8" s="90">
        <f>SUM(M9:M13)</f>
        <v>245</v>
      </c>
      <c r="N8" s="90">
        <f>SUM(N9:N13)</f>
        <v>70462.55</v>
      </c>
      <c r="O8" s="121" t="s">
        <v>347</v>
      </c>
      <c r="P8" s="90">
        <f t="shared" ref="P8:AA8" si="3">SUM(P9:P11)</f>
        <v>60874.03</v>
      </c>
      <c r="Q8" s="90">
        <f t="shared" si="3"/>
        <v>58606</v>
      </c>
      <c r="R8" s="90">
        <f t="shared" si="3"/>
        <v>2268.03</v>
      </c>
      <c r="S8" s="90">
        <f t="shared" si="3"/>
        <v>42929.26</v>
      </c>
      <c r="T8" s="90">
        <f t="shared" si="3"/>
        <v>41321</v>
      </c>
      <c r="U8" s="90">
        <f t="shared" si="3"/>
        <v>1608.26</v>
      </c>
      <c r="V8" s="90">
        <f t="shared" si="3"/>
        <v>68902</v>
      </c>
      <c r="W8" s="90">
        <f t="shared" si="3"/>
        <v>66440</v>
      </c>
      <c r="X8" s="90">
        <f t="shared" si="3"/>
        <v>2462</v>
      </c>
      <c r="Y8" s="90">
        <f t="shared" si="3"/>
        <v>-1020</v>
      </c>
      <c r="Z8" s="90">
        <f t="shared" si="3"/>
        <v>-1020</v>
      </c>
      <c r="AA8" s="90">
        <f t="shared" si="3"/>
        <v>0</v>
      </c>
      <c r="AB8" s="92">
        <f>V8+Y8</f>
        <v>67882</v>
      </c>
      <c r="AC8" s="142"/>
    </row>
    <row r="9" ht="18.75" customHeight="1" spans="1:29">
      <c r="A9" s="89" t="s">
        <v>348</v>
      </c>
      <c r="B9" s="90">
        <f>C9+D9</f>
        <v>42483.02</v>
      </c>
      <c r="C9" s="90">
        <v>38268</v>
      </c>
      <c r="D9" s="90">
        <v>4215.02</v>
      </c>
      <c r="E9" s="90">
        <f>F9+G9</f>
        <v>27326.79</v>
      </c>
      <c r="F9" s="90">
        <v>24235</v>
      </c>
      <c r="G9" s="109">
        <v>3091.79</v>
      </c>
      <c r="H9" s="90">
        <f>I9+J9</f>
        <v>39719.8</v>
      </c>
      <c r="I9" s="90">
        <v>35383</v>
      </c>
      <c r="J9" s="109">
        <v>4336.8</v>
      </c>
      <c r="K9" s="90">
        <f t="shared" ref="K9:K24" si="4">L9+M9</f>
        <v>1300</v>
      </c>
      <c r="L9" s="90">
        <v>1000</v>
      </c>
      <c r="M9" s="109">
        <v>300</v>
      </c>
      <c r="N9" s="92">
        <f>H9+K9</f>
        <v>41019.8</v>
      </c>
      <c r="O9" s="121" t="s">
        <v>349</v>
      </c>
      <c r="P9" s="90">
        <f>Q9+R9</f>
        <v>60320.79</v>
      </c>
      <c r="Q9" s="90">
        <v>58054</v>
      </c>
      <c r="R9" s="133">
        <v>2266.79</v>
      </c>
      <c r="S9" s="90">
        <f t="shared" ref="S9:S13" si="5">T9+U9</f>
        <v>42749.7</v>
      </c>
      <c r="T9" s="90">
        <v>41151</v>
      </c>
      <c r="U9" s="133">
        <v>1598.7</v>
      </c>
      <c r="V9" s="90">
        <f t="shared" ref="V9:V13" si="6">W9+X9</f>
        <v>65850</v>
      </c>
      <c r="W9" s="90">
        <v>63400</v>
      </c>
      <c r="X9" s="133">
        <v>2450</v>
      </c>
      <c r="Y9" s="90">
        <f t="shared" ref="Y9:Y13" si="7">Z9+AA9</f>
        <v>-1000</v>
      </c>
      <c r="Z9" s="90">
        <v>-1000</v>
      </c>
      <c r="AA9" s="97"/>
      <c r="AB9" s="92">
        <f t="shared" ref="AB9:AB24" si="8">V9+Y9</f>
        <v>64850</v>
      </c>
      <c r="AC9" s="142"/>
    </row>
    <row r="10" ht="18.75" customHeight="1" spans="1:29">
      <c r="A10" s="89" t="s">
        <v>350</v>
      </c>
      <c r="B10" s="90">
        <f>C10+D10</f>
        <v>204.56</v>
      </c>
      <c r="C10" s="90">
        <v>70</v>
      </c>
      <c r="D10" s="90">
        <v>134.56</v>
      </c>
      <c r="E10" s="90">
        <f>F10+G10</f>
        <v>108.17</v>
      </c>
      <c r="F10" s="90">
        <v>27</v>
      </c>
      <c r="G10" s="109">
        <v>81.17</v>
      </c>
      <c r="H10" s="90">
        <f t="shared" ref="H10:H24" si="9">I10+J10</f>
        <v>180</v>
      </c>
      <c r="I10" s="90">
        <v>60</v>
      </c>
      <c r="J10" s="109">
        <v>120</v>
      </c>
      <c r="K10" s="90">
        <f t="shared" si="4"/>
        <v>-20</v>
      </c>
      <c r="L10" s="90">
        <v>-20</v>
      </c>
      <c r="M10" s="109"/>
      <c r="N10" s="92">
        <f>H10+K10</f>
        <v>160</v>
      </c>
      <c r="O10" s="121" t="s">
        <v>351</v>
      </c>
      <c r="P10" s="90">
        <f>Q10+R10</f>
        <v>519</v>
      </c>
      <c r="Q10" s="90">
        <v>519</v>
      </c>
      <c r="R10" s="133"/>
      <c r="S10" s="90">
        <f t="shared" si="5"/>
        <v>164.1</v>
      </c>
      <c r="T10" s="90">
        <v>160</v>
      </c>
      <c r="U10" s="133">
        <v>4.1</v>
      </c>
      <c r="V10" s="90">
        <f t="shared" si="6"/>
        <v>3010</v>
      </c>
      <c r="W10" s="90">
        <v>3000</v>
      </c>
      <c r="X10" s="133">
        <v>10</v>
      </c>
      <c r="Y10" s="90">
        <f t="shared" si="7"/>
        <v>-4</v>
      </c>
      <c r="Z10" s="90"/>
      <c r="AA10" s="133">
        <v>-4</v>
      </c>
      <c r="AB10" s="92">
        <f t="shared" si="8"/>
        <v>3006</v>
      </c>
      <c r="AC10" s="143"/>
    </row>
    <row r="11" ht="18.75" customHeight="1" spans="1:28">
      <c r="A11" s="91" t="s">
        <v>352</v>
      </c>
      <c r="B11" s="90">
        <f>C11+D11</f>
        <v>14961</v>
      </c>
      <c r="C11" s="90">
        <v>14855</v>
      </c>
      <c r="D11" s="90">
        <v>106</v>
      </c>
      <c r="E11" s="90">
        <f>F11+G11</f>
        <v>17469</v>
      </c>
      <c r="F11" s="90">
        <v>17252</v>
      </c>
      <c r="G11" s="109">
        <v>217</v>
      </c>
      <c r="H11" s="90">
        <f t="shared" si="9"/>
        <v>30607.75</v>
      </c>
      <c r="I11" s="90">
        <v>30367</v>
      </c>
      <c r="J11" s="109">
        <v>240.75</v>
      </c>
      <c r="K11" s="90">
        <f t="shared" si="4"/>
        <v>-1973</v>
      </c>
      <c r="L11" s="90">
        <v>-1973</v>
      </c>
      <c r="M11" s="109">
        <v>0</v>
      </c>
      <c r="N11" s="92">
        <f>H11+K11</f>
        <v>28634.75</v>
      </c>
      <c r="O11" s="122" t="s">
        <v>353</v>
      </c>
      <c r="P11" s="90">
        <f>Q11+R11</f>
        <v>34.24</v>
      </c>
      <c r="Q11" s="90">
        <v>33</v>
      </c>
      <c r="R11" s="133">
        <v>1.24</v>
      </c>
      <c r="S11" s="90">
        <f t="shared" si="5"/>
        <v>15.46</v>
      </c>
      <c r="T11" s="90">
        <v>10</v>
      </c>
      <c r="U11" s="133">
        <v>5.46</v>
      </c>
      <c r="V11" s="90">
        <f t="shared" si="6"/>
        <v>42</v>
      </c>
      <c r="W11" s="90">
        <v>40</v>
      </c>
      <c r="X11" s="133">
        <v>2</v>
      </c>
      <c r="Y11" s="90">
        <f t="shared" si="7"/>
        <v>-16</v>
      </c>
      <c r="Z11" s="90">
        <v>-20</v>
      </c>
      <c r="AA11" s="133">
        <v>4</v>
      </c>
      <c r="AB11" s="92">
        <f t="shared" si="8"/>
        <v>26</v>
      </c>
    </row>
    <row r="12" ht="18.75" customHeight="1" spans="1:28">
      <c r="A12" s="91" t="s">
        <v>354</v>
      </c>
      <c r="B12" s="90">
        <f>C12+D12</f>
        <v>1515.5</v>
      </c>
      <c r="C12" s="90">
        <v>1408</v>
      </c>
      <c r="D12" s="90">
        <v>107.5</v>
      </c>
      <c r="E12" s="90">
        <f>F12+G12</f>
        <v>479.44</v>
      </c>
      <c r="F12" s="90">
        <v>452</v>
      </c>
      <c r="G12" s="109">
        <v>27.44</v>
      </c>
      <c r="H12" s="90">
        <f t="shared" si="9"/>
        <v>700</v>
      </c>
      <c r="I12" s="90">
        <v>600</v>
      </c>
      <c r="J12" s="109">
        <v>100</v>
      </c>
      <c r="K12" s="90">
        <f t="shared" si="4"/>
        <v>-55</v>
      </c>
      <c r="L12" s="90"/>
      <c r="M12" s="109">
        <v>-55</v>
      </c>
      <c r="N12" s="92">
        <f>H12+K12</f>
        <v>645</v>
      </c>
      <c r="O12" s="121" t="s">
        <v>355</v>
      </c>
      <c r="P12" s="92">
        <f>SUM(P13:P15)</f>
        <v>240751</v>
      </c>
      <c r="Q12" s="92">
        <f t="shared" ref="Q12:AA12" si="10">SUM(Q13:Q15)</f>
        <v>240751</v>
      </c>
      <c r="R12" s="92">
        <f t="shared" si="10"/>
        <v>0</v>
      </c>
      <c r="S12" s="92">
        <f t="shared" si="10"/>
        <v>157071</v>
      </c>
      <c r="T12" s="92">
        <f t="shared" si="10"/>
        <v>157071</v>
      </c>
      <c r="U12" s="92">
        <f t="shared" si="10"/>
        <v>0</v>
      </c>
      <c r="V12" s="92">
        <f t="shared" si="10"/>
        <v>280039</v>
      </c>
      <c r="W12" s="92">
        <f t="shared" si="10"/>
        <v>280039</v>
      </c>
      <c r="X12" s="92">
        <f t="shared" si="10"/>
        <v>0</v>
      </c>
      <c r="Y12" s="92">
        <f t="shared" si="10"/>
        <v>-21768</v>
      </c>
      <c r="Z12" s="92">
        <f t="shared" si="10"/>
        <v>-21768</v>
      </c>
      <c r="AA12" s="92">
        <f t="shared" si="10"/>
        <v>0</v>
      </c>
      <c r="AB12" s="92">
        <f t="shared" si="8"/>
        <v>258271</v>
      </c>
    </row>
    <row r="13" ht="18.75" customHeight="1" spans="1:30">
      <c r="A13" s="91" t="s">
        <v>356</v>
      </c>
      <c r="B13" s="90">
        <f>C13+D13</f>
        <v>23</v>
      </c>
      <c r="C13" s="90">
        <v>23</v>
      </c>
      <c r="D13" s="90"/>
      <c r="E13" s="90">
        <f>F13+G13</f>
        <v>1</v>
      </c>
      <c r="F13" s="90">
        <v>1</v>
      </c>
      <c r="G13" s="90"/>
      <c r="H13" s="90">
        <f t="shared" si="9"/>
        <v>30</v>
      </c>
      <c r="I13" s="90">
        <v>30</v>
      </c>
      <c r="J13" s="115"/>
      <c r="K13" s="90">
        <f t="shared" si="4"/>
        <v>-27</v>
      </c>
      <c r="L13" s="90">
        <v>-27</v>
      </c>
      <c r="M13" s="97"/>
      <c r="N13" s="92">
        <f>H13+K13</f>
        <v>3</v>
      </c>
      <c r="O13" s="121" t="s">
        <v>357</v>
      </c>
      <c r="P13" s="92">
        <f>Q13+R13</f>
        <v>234099</v>
      </c>
      <c r="Q13" s="92">
        <v>234099</v>
      </c>
      <c r="R13" s="92"/>
      <c r="S13" s="90">
        <f t="shared" si="5"/>
        <v>155803</v>
      </c>
      <c r="T13" s="92">
        <v>155803</v>
      </c>
      <c r="U13" s="92"/>
      <c r="V13" s="90">
        <f t="shared" si="6"/>
        <v>270089</v>
      </c>
      <c r="W13" s="92">
        <v>270089</v>
      </c>
      <c r="X13" s="92"/>
      <c r="Y13" s="90">
        <f t="shared" si="7"/>
        <v>-21768</v>
      </c>
      <c r="Z13" s="92">
        <v>-21768</v>
      </c>
      <c r="AA13" s="92"/>
      <c r="AB13" s="92">
        <f t="shared" si="8"/>
        <v>248321</v>
      </c>
      <c r="AC13" s="142"/>
      <c r="AD13" s="142"/>
    </row>
    <row r="14" ht="18.75" customHeight="1" spans="1:29">
      <c r="A14" s="89" t="s">
        <v>358</v>
      </c>
      <c r="B14" s="92">
        <f t="shared" ref="B14:G14" si="11">SUM(B15:B19)</f>
        <v>271046</v>
      </c>
      <c r="C14" s="92">
        <f t="shared" si="11"/>
        <v>271046</v>
      </c>
      <c r="D14" s="92">
        <f t="shared" si="11"/>
        <v>0</v>
      </c>
      <c r="E14" s="90">
        <f t="shared" si="11"/>
        <v>172131</v>
      </c>
      <c r="F14" s="90">
        <f t="shared" si="11"/>
        <v>172131</v>
      </c>
      <c r="G14" s="90">
        <f t="shared" si="11"/>
        <v>0</v>
      </c>
      <c r="H14" s="90">
        <f t="shared" si="9"/>
        <v>292621</v>
      </c>
      <c r="I14" s="92">
        <f>SUM(I15:I19)</f>
        <v>292621</v>
      </c>
      <c r="J14" s="92">
        <f>SUM(J15:J19)</f>
        <v>0</v>
      </c>
      <c r="K14" s="90">
        <f t="shared" si="4"/>
        <v>-21768</v>
      </c>
      <c r="L14" s="92">
        <f>SUM(L15:L19)</f>
        <v>-21768</v>
      </c>
      <c r="M14" s="92">
        <f>SUM(M15:M19)</f>
        <v>0</v>
      </c>
      <c r="N14" s="92">
        <f>SUM(N15:N19)</f>
        <v>270853</v>
      </c>
      <c r="O14" s="121" t="s">
        <v>351</v>
      </c>
      <c r="P14" s="92">
        <f>Q14+R14</f>
        <v>1563</v>
      </c>
      <c r="Q14" s="92">
        <v>1563</v>
      </c>
      <c r="R14" s="92"/>
      <c r="S14" s="90">
        <f t="shared" ref="S14:S17" si="12">T14+U14</f>
        <v>733</v>
      </c>
      <c r="T14" s="92">
        <v>733</v>
      </c>
      <c r="U14" s="92"/>
      <c r="V14" s="90">
        <f t="shared" ref="V14:V17" si="13">W14+X14</f>
        <v>1950</v>
      </c>
      <c r="W14" s="92">
        <v>1950</v>
      </c>
      <c r="X14" s="92"/>
      <c r="Y14" s="90">
        <f t="shared" ref="Y14:Y17" si="14">Z14+AA14</f>
        <v>0</v>
      </c>
      <c r="Z14" s="92"/>
      <c r="AA14" s="92"/>
      <c r="AB14" s="92">
        <f t="shared" si="8"/>
        <v>1950</v>
      </c>
      <c r="AC14" s="143"/>
    </row>
    <row r="15" ht="18.75" customHeight="1" spans="1:28">
      <c r="A15" s="89" t="s">
        <v>348</v>
      </c>
      <c r="B15" s="92">
        <f>C15+D15</f>
        <v>253960</v>
      </c>
      <c r="C15" s="92">
        <v>253960</v>
      </c>
      <c r="D15" s="92"/>
      <c r="E15" s="90">
        <f>F15+G15</f>
        <v>165687</v>
      </c>
      <c r="F15" s="92">
        <v>165687</v>
      </c>
      <c r="G15" s="92"/>
      <c r="H15" s="90">
        <f t="shared" si="9"/>
        <v>274518</v>
      </c>
      <c r="I15" s="92">
        <v>274518</v>
      </c>
      <c r="J15" s="97"/>
      <c r="K15" s="90">
        <f t="shared" si="4"/>
        <v>-21768</v>
      </c>
      <c r="L15" s="92">
        <v>-21768</v>
      </c>
      <c r="M15" s="92"/>
      <c r="N15" s="92">
        <f>H15+K15</f>
        <v>252750</v>
      </c>
      <c r="O15" s="123" t="s">
        <v>353</v>
      </c>
      <c r="P15" s="92">
        <f>Q15+R15</f>
        <v>5089</v>
      </c>
      <c r="Q15" s="92">
        <v>5089</v>
      </c>
      <c r="R15" s="92"/>
      <c r="S15" s="90">
        <f t="shared" si="12"/>
        <v>535</v>
      </c>
      <c r="T15" s="92">
        <v>535</v>
      </c>
      <c r="U15" s="92"/>
      <c r="V15" s="90">
        <f t="shared" si="13"/>
        <v>8000</v>
      </c>
      <c r="W15" s="92">
        <v>8000</v>
      </c>
      <c r="X15" s="92"/>
      <c r="Y15" s="90">
        <f t="shared" si="14"/>
        <v>0</v>
      </c>
      <c r="Z15" s="92"/>
      <c r="AA15" s="92"/>
      <c r="AB15" s="92">
        <f t="shared" si="8"/>
        <v>8000</v>
      </c>
    </row>
    <row r="16" ht="18.75" customHeight="1" spans="1:28">
      <c r="A16" s="89" t="s">
        <v>359</v>
      </c>
      <c r="B16" s="92">
        <f>C16+D16</f>
        <v>510</v>
      </c>
      <c r="C16" s="92">
        <v>510</v>
      </c>
      <c r="D16" s="92"/>
      <c r="E16" s="90">
        <f>F16+G16</f>
        <v>0</v>
      </c>
      <c r="F16" s="92">
        <v>0</v>
      </c>
      <c r="G16" s="92"/>
      <c r="H16" s="90">
        <f t="shared" si="9"/>
        <v>0</v>
      </c>
      <c r="I16" s="92">
        <v>0</v>
      </c>
      <c r="J16" s="97"/>
      <c r="K16" s="90">
        <f t="shared" si="4"/>
        <v>0</v>
      </c>
      <c r="L16" s="92"/>
      <c r="M16" s="92"/>
      <c r="N16" s="92">
        <f>H16+K16</f>
        <v>0</v>
      </c>
      <c r="O16" s="121" t="s">
        <v>360</v>
      </c>
      <c r="P16" s="92">
        <f>SUM(P17:P19)</f>
        <v>592491.770965</v>
      </c>
      <c r="Q16" s="92">
        <f t="shared" ref="Q16:AA16" si="15">SUM(Q17:Q19)</f>
        <v>592491.770965</v>
      </c>
      <c r="R16" s="92">
        <f t="shared" si="15"/>
        <v>0</v>
      </c>
      <c r="S16" s="92">
        <f t="shared" si="15"/>
        <v>395548</v>
      </c>
      <c r="T16" s="92">
        <f t="shared" si="15"/>
        <v>395548</v>
      </c>
      <c r="U16" s="92">
        <f t="shared" si="15"/>
        <v>0</v>
      </c>
      <c r="V16" s="92">
        <f t="shared" si="15"/>
        <v>600207</v>
      </c>
      <c r="W16" s="92">
        <f t="shared" si="15"/>
        <v>600207</v>
      </c>
      <c r="X16" s="92">
        <f t="shared" si="15"/>
        <v>0</v>
      </c>
      <c r="Y16" s="92">
        <f t="shared" si="15"/>
        <v>-10000</v>
      </c>
      <c r="Z16" s="92">
        <f t="shared" si="15"/>
        <v>-10000</v>
      </c>
      <c r="AA16" s="92">
        <f t="shared" si="15"/>
        <v>0</v>
      </c>
      <c r="AB16" s="92">
        <f t="shared" si="8"/>
        <v>590207</v>
      </c>
    </row>
    <row r="17" ht="18.75" customHeight="1" spans="1:28">
      <c r="A17" s="91" t="s">
        <v>361</v>
      </c>
      <c r="B17" s="92">
        <f>C17+D17</f>
        <v>6049</v>
      </c>
      <c r="C17" s="92">
        <v>6049</v>
      </c>
      <c r="D17" s="92"/>
      <c r="E17" s="90">
        <f>F17+G17</f>
        <v>2431</v>
      </c>
      <c r="F17" s="92">
        <v>2431</v>
      </c>
      <c r="G17" s="92"/>
      <c r="H17" s="90">
        <f t="shared" si="9"/>
        <v>5097</v>
      </c>
      <c r="I17" s="92">
        <v>5097</v>
      </c>
      <c r="J17" s="97"/>
      <c r="K17" s="90">
        <f t="shared" si="4"/>
        <v>0</v>
      </c>
      <c r="L17" s="92"/>
      <c r="M17" s="92"/>
      <c r="N17" s="92">
        <f>H17+K17</f>
        <v>5097</v>
      </c>
      <c r="O17" s="121" t="s">
        <v>357</v>
      </c>
      <c r="P17" s="92">
        <f>Q17+R17</f>
        <v>530049.343065</v>
      </c>
      <c r="Q17" s="92">
        <v>530049.343065</v>
      </c>
      <c r="R17" s="92"/>
      <c r="S17" s="90">
        <f t="shared" si="12"/>
        <v>365448</v>
      </c>
      <c r="T17" s="92">
        <v>365448</v>
      </c>
      <c r="U17" s="92"/>
      <c r="V17" s="90">
        <f t="shared" si="13"/>
        <v>535590</v>
      </c>
      <c r="W17" s="92">
        <v>535590</v>
      </c>
      <c r="X17" s="92"/>
      <c r="Y17" s="90">
        <f t="shared" si="14"/>
        <v>-10000</v>
      </c>
      <c r="Z17" s="92">
        <v>-10000</v>
      </c>
      <c r="AA17" s="92"/>
      <c r="AB17" s="92">
        <f t="shared" si="8"/>
        <v>525590</v>
      </c>
    </row>
    <row r="18" ht="18.75" customHeight="1" spans="1:29">
      <c r="A18" s="91" t="s">
        <v>234</v>
      </c>
      <c r="B18" s="92">
        <f>C18+D18</f>
        <v>8928</v>
      </c>
      <c r="C18" s="92">
        <v>8928</v>
      </c>
      <c r="D18" s="92"/>
      <c r="E18" s="90">
        <f>F18+G18</f>
        <v>3187</v>
      </c>
      <c r="F18" s="92">
        <v>3187</v>
      </c>
      <c r="G18" s="92"/>
      <c r="H18" s="90">
        <f t="shared" si="9"/>
        <v>10938</v>
      </c>
      <c r="I18" s="92">
        <v>10938</v>
      </c>
      <c r="J18" s="97"/>
      <c r="K18" s="90">
        <f t="shared" si="4"/>
        <v>0</v>
      </c>
      <c r="L18" s="92"/>
      <c r="M18" s="92"/>
      <c r="N18" s="92">
        <f>H18+K18</f>
        <v>10938</v>
      </c>
      <c r="O18" s="121" t="s">
        <v>362</v>
      </c>
      <c r="P18" s="92">
        <f>Q18+R18</f>
        <v>62440.5899</v>
      </c>
      <c r="Q18" s="92">
        <v>62440.5899</v>
      </c>
      <c r="R18" s="92"/>
      <c r="S18" s="90">
        <f t="shared" ref="S18:S24" si="16">T18+U18</f>
        <v>30100</v>
      </c>
      <c r="T18" s="92">
        <v>30100</v>
      </c>
      <c r="U18" s="92"/>
      <c r="V18" s="90">
        <f t="shared" ref="V18:V24" si="17">W18+X18</f>
        <v>64617</v>
      </c>
      <c r="W18" s="92">
        <v>64617</v>
      </c>
      <c r="X18" s="92"/>
      <c r="Y18" s="90">
        <f t="shared" ref="Y18:Y24" si="18">Z18+AA18</f>
        <v>0</v>
      </c>
      <c r="Z18" s="92"/>
      <c r="AA18" s="92"/>
      <c r="AB18" s="92">
        <f t="shared" si="8"/>
        <v>64617</v>
      </c>
      <c r="AC18" s="111"/>
    </row>
    <row r="19" ht="18.75" customHeight="1" spans="1:28">
      <c r="A19" s="91" t="s">
        <v>363</v>
      </c>
      <c r="B19" s="92">
        <f>C19+D19</f>
        <v>1599</v>
      </c>
      <c r="C19" s="92">
        <v>1599</v>
      </c>
      <c r="D19" s="92"/>
      <c r="E19" s="90">
        <f>F19+G19</f>
        <v>826</v>
      </c>
      <c r="F19" s="92">
        <v>826</v>
      </c>
      <c r="G19" s="92"/>
      <c r="H19" s="90">
        <f t="shared" si="9"/>
        <v>2068</v>
      </c>
      <c r="I19" s="92">
        <v>2068</v>
      </c>
      <c r="J19" s="97"/>
      <c r="K19" s="90">
        <f t="shared" si="4"/>
        <v>0</v>
      </c>
      <c r="L19" s="92"/>
      <c r="M19" s="92"/>
      <c r="N19" s="92">
        <f>H19+K19</f>
        <v>2068</v>
      </c>
      <c r="O19" s="123" t="s">
        <v>353</v>
      </c>
      <c r="P19" s="92">
        <f>Q19+R19</f>
        <v>1.838</v>
      </c>
      <c r="Q19" s="92">
        <v>1.838</v>
      </c>
      <c r="R19" s="92"/>
      <c r="S19" s="90">
        <f t="shared" si="16"/>
        <v>0</v>
      </c>
      <c r="T19" s="92"/>
      <c r="U19" s="92"/>
      <c r="V19" s="90">
        <f t="shared" si="17"/>
        <v>0</v>
      </c>
      <c r="W19" s="92"/>
      <c r="X19" s="92"/>
      <c r="Y19" s="90">
        <f t="shared" si="18"/>
        <v>0</v>
      </c>
      <c r="Z19" s="92"/>
      <c r="AA19" s="92"/>
      <c r="AB19" s="92">
        <f t="shared" si="8"/>
        <v>0</v>
      </c>
    </row>
    <row r="20" ht="18.75" customHeight="1" spans="1:28">
      <c r="A20" s="93" t="s">
        <v>364</v>
      </c>
      <c r="B20" s="92">
        <f t="shared" ref="B20:G20" si="19">SUM(B21:B24)</f>
        <v>614004.655308</v>
      </c>
      <c r="C20" s="92">
        <f t="shared" si="19"/>
        <v>614004.655308</v>
      </c>
      <c r="D20" s="92">
        <f t="shared" si="19"/>
        <v>0</v>
      </c>
      <c r="E20" s="90">
        <f t="shared" si="19"/>
        <v>300050</v>
      </c>
      <c r="F20" s="90">
        <f t="shared" si="19"/>
        <v>300050</v>
      </c>
      <c r="G20" s="90">
        <f t="shared" si="19"/>
        <v>0</v>
      </c>
      <c r="H20" s="90">
        <f t="shared" si="9"/>
        <v>614149</v>
      </c>
      <c r="I20" s="92">
        <f>SUM(I21:I24)</f>
        <v>614149</v>
      </c>
      <c r="J20" s="92">
        <f>SUM(J21:J24)</f>
        <v>0</v>
      </c>
      <c r="K20" s="90">
        <f t="shared" si="4"/>
        <v>-17438</v>
      </c>
      <c r="L20" s="92">
        <f>SUM(L21:L24)</f>
        <v>-17438</v>
      </c>
      <c r="M20" s="92">
        <f>SUM(M21:M24)</f>
        <v>0</v>
      </c>
      <c r="N20" s="92">
        <f>SUM(N21:N24)</f>
        <v>596711</v>
      </c>
      <c r="O20" s="93" t="s">
        <v>365</v>
      </c>
      <c r="P20" s="124">
        <f>SUM(P21:P24)</f>
        <v>2326</v>
      </c>
      <c r="Q20" s="124">
        <f t="shared" ref="Q20:AA20" si="20">SUM(Q21:Q24)</f>
        <v>0</v>
      </c>
      <c r="R20" s="124">
        <f t="shared" si="20"/>
        <v>2326</v>
      </c>
      <c r="S20" s="124">
        <f t="shared" si="20"/>
        <v>1696</v>
      </c>
      <c r="T20" s="124">
        <f t="shared" si="20"/>
        <v>0</v>
      </c>
      <c r="U20" s="124">
        <f t="shared" si="20"/>
        <v>1696</v>
      </c>
      <c r="V20" s="124">
        <f t="shared" si="20"/>
        <v>2521</v>
      </c>
      <c r="W20" s="124">
        <f t="shared" si="20"/>
        <v>0</v>
      </c>
      <c r="X20" s="124">
        <f t="shared" si="20"/>
        <v>2521</v>
      </c>
      <c r="Y20" s="124">
        <f t="shared" si="20"/>
        <v>191</v>
      </c>
      <c r="Z20" s="124">
        <f t="shared" si="20"/>
        <v>0</v>
      </c>
      <c r="AA20" s="124">
        <f t="shared" si="20"/>
        <v>191</v>
      </c>
      <c r="AB20" s="92">
        <f t="shared" si="8"/>
        <v>2712</v>
      </c>
    </row>
    <row r="21" ht="18.75" customHeight="1" spans="1:28">
      <c r="A21" s="89" t="s">
        <v>348</v>
      </c>
      <c r="B21" s="92">
        <f>C21+D21</f>
        <v>236834.0108</v>
      </c>
      <c r="C21" s="92">
        <v>236834.0108</v>
      </c>
      <c r="D21" s="92"/>
      <c r="E21" s="90">
        <f>F21+G21</f>
        <v>20346</v>
      </c>
      <c r="F21" s="92">
        <v>20346</v>
      </c>
      <c r="G21" s="92"/>
      <c r="H21" s="90">
        <f t="shared" si="9"/>
        <v>225840</v>
      </c>
      <c r="I21" s="92">
        <v>225840</v>
      </c>
      <c r="J21" s="97"/>
      <c r="K21" s="90">
        <f t="shared" si="4"/>
        <v>-12462</v>
      </c>
      <c r="L21" s="92">
        <v>-12462</v>
      </c>
      <c r="M21" s="116"/>
      <c r="N21" s="92">
        <f t="shared" ref="N21:N31" si="21">H21+K21</f>
        <v>213378</v>
      </c>
      <c r="O21" s="122" t="s">
        <v>366</v>
      </c>
      <c r="P21" s="124">
        <f>Q21+R21</f>
        <v>2138</v>
      </c>
      <c r="Q21" s="124"/>
      <c r="R21" s="92">
        <v>2138</v>
      </c>
      <c r="S21" s="90">
        <f t="shared" si="16"/>
        <v>1535</v>
      </c>
      <c r="T21" s="124"/>
      <c r="U21" s="92">
        <v>1535</v>
      </c>
      <c r="V21" s="90">
        <f t="shared" si="17"/>
        <v>2328</v>
      </c>
      <c r="W21" s="124"/>
      <c r="X21" s="92">
        <v>2328</v>
      </c>
      <c r="Y21" s="90">
        <f t="shared" si="18"/>
        <v>138</v>
      </c>
      <c r="Z21" s="124"/>
      <c r="AA21" s="92">
        <v>138</v>
      </c>
      <c r="AB21" s="92">
        <f t="shared" si="8"/>
        <v>2466</v>
      </c>
    </row>
    <row r="22" ht="18.75" customHeight="1" spans="1:28">
      <c r="A22" s="91" t="s">
        <v>361</v>
      </c>
      <c r="B22" s="92">
        <f>C22+D22</f>
        <v>4317.758812</v>
      </c>
      <c r="C22" s="92">
        <v>4317.758812</v>
      </c>
      <c r="D22" s="92"/>
      <c r="E22" s="90">
        <f>F22+G22</f>
        <v>1851</v>
      </c>
      <c r="F22" s="92">
        <v>1851</v>
      </c>
      <c r="G22" s="92"/>
      <c r="H22" s="90">
        <f t="shared" si="9"/>
        <v>4000</v>
      </c>
      <c r="I22" s="92">
        <v>4000</v>
      </c>
      <c r="J22" s="97"/>
      <c r="K22" s="90">
        <f t="shared" si="4"/>
        <v>0</v>
      </c>
      <c r="L22" s="92"/>
      <c r="M22" s="116"/>
      <c r="N22" s="92">
        <f t="shared" si="21"/>
        <v>4000</v>
      </c>
      <c r="O22" s="122" t="s">
        <v>367</v>
      </c>
      <c r="P22" s="124">
        <f>Q22+R22</f>
        <v>163</v>
      </c>
      <c r="Q22" s="124"/>
      <c r="R22" s="92">
        <v>163</v>
      </c>
      <c r="S22" s="90">
        <f t="shared" si="16"/>
        <v>145</v>
      </c>
      <c r="T22" s="124"/>
      <c r="U22" s="92">
        <v>145</v>
      </c>
      <c r="V22" s="90">
        <f t="shared" si="17"/>
        <v>160</v>
      </c>
      <c r="W22" s="124"/>
      <c r="X22" s="92">
        <v>160</v>
      </c>
      <c r="Y22" s="90">
        <f t="shared" si="18"/>
        <v>60</v>
      </c>
      <c r="Z22" s="124"/>
      <c r="AA22" s="92">
        <v>60</v>
      </c>
      <c r="AB22" s="92">
        <f t="shared" si="8"/>
        <v>220</v>
      </c>
    </row>
    <row r="23" ht="18.75" customHeight="1" spans="1:28">
      <c r="A23" s="91" t="s">
        <v>368</v>
      </c>
      <c r="B23" s="92">
        <f>C23+D23</f>
        <v>368233.6199</v>
      </c>
      <c r="C23" s="92">
        <v>368233.6199</v>
      </c>
      <c r="D23" s="92"/>
      <c r="E23" s="90">
        <f>F23+G23</f>
        <v>274787</v>
      </c>
      <c r="F23" s="92">
        <v>274787</v>
      </c>
      <c r="G23" s="92"/>
      <c r="H23" s="90">
        <f t="shared" si="9"/>
        <v>380309</v>
      </c>
      <c r="I23" s="92">
        <v>380309</v>
      </c>
      <c r="J23" s="97"/>
      <c r="K23" s="90">
        <f t="shared" si="4"/>
        <v>-4976</v>
      </c>
      <c r="L23" s="92">
        <v>-4976</v>
      </c>
      <c r="M23" s="92"/>
      <c r="N23" s="92">
        <f t="shared" si="21"/>
        <v>375333</v>
      </c>
      <c r="O23" s="125" t="s">
        <v>369</v>
      </c>
      <c r="P23" s="124">
        <f>Q23+R23</f>
        <v>24</v>
      </c>
      <c r="Q23" s="124"/>
      <c r="R23" s="92">
        <v>24</v>
      </c>
      <c r="S23" s="90">
        <f t="shared" si="16"/>
        <v>15</v>
      </c>
      <c r="T23" s="124"/>
      <c r="U23" s="92">
        <v>15</v>
      </c>
      <c r="V23" s="90">
        <f t="shared" si="17"/>
        <v>32</v>
      </c>
      <c r="W23" s="124"/>
      <c r="X23" s="92">
        <v>32</v>
      </c>
      <c r="Y23" s="90">
        <f t="shared" si="18"/>
        <v>-7</v>
      </c>
      <c r="Z23" s="124"/>
      <c r="AA23" s="92">
        <v>-7</v>
      </c>
      <c r="AB23" s="92">
        <f t="shared" si="8"/>
        <v>25</v>
      </c>
    </row>
    <row r="24" ht="18.75" customHeight="1" spans="1:28">
      <c r="A24" s="91" t="s">
        <v>234</v>
      </c>
      <c r="B24" s="92">
        <f>C24+D24</f>
        <v>4619.265796</v>
      </c>
      <c r="C24" s="92">
        <v>4619.265796</v>
      </c>
      <c r="D24" s="92"/>
      <c r="E24" s="90">
        <f>F24+G24</f>
        <v>3066</v>
      </c>
      <c r="F24" s="92">
        <v>3066</v>
      </c>
      <c r="G24" s="92"/>
      <c r="H24" s="90">
        <f t="shared" si="9"/>
        <v>4000</v>
      </c>
      <c r="I24" s="92">
        <v>4000</v>
      </c>
      <c r="J24" s="97"/>
      <c r="K24" s="90">
        <f t="shared" ref="K24:K31" si="22">L24+M24</f>
        <v>0</v>
      </c>
      <c r="L24" s="92"/>
      <c r="M24" s="116"/>
      <c r="N24" s="92">
        <f t="shared" si="21"/>
        <v>4000</v>
      </c>
      <c r="O24" s="122" t="s">
        <v>353</v>
      </c>
      <c r="P24" s="124">
        <f>Q24+R24</f>
        <v>1</v>
      </c>
      <c r="Q24" s="124"/>
      <c r="R24" s="92">
        <v>1</v>
      </c>
      <c r="S24" s="90">
        <f t="shared" si="16"/>
        <v>1</v>
      </c>
      <c r="T24" s="124"/>
      <c r="U24" s="92">
        <v>1</v>
      </c>
      <c r="V24" s="90">
        <f t="shared" si="17"/>
        <v>1</v>
      </c>
      <c r="W24" s="124"/>
      <c r="X24" s="92">
        <v>1</v>
      </c>
      <c r="Y24" s="90">
        <f t="shared" si="18"/>
        <v>0</v>
      </c>
      <c r="Z24" s="124"/>
      <c r="AA24" s="92">
        <v>0</v>
      </c>
      <c r="AB24" s="92">
        <f t="shared" si="8"/>
        <v>1</v>
      </c>
    </row>
    <row r="25" ht="18.75" customHeight="1" spans="1:28">
      <c r="A25" s="93" t="s">
        <v>370</v>
      </c>
      <c r="B25" s="92">
        <f t="shared" ref="B25:B31" si="23">C25+D25</f>
        <v>1701</v>
      </c>
      <c r="C25" s="92"/>
      <c r="D25" s="94">
        <f>SUM(D26:D31)</f>
        <v>1701</v>
      </c>
      <c r="E25" s="90">
        <f t="shared" ref="E25:E31" si="24">F25+G25</f>
        <v>1201</v>
      </c>
      <c r="F25" s="92"/>
      <c r="G25" s="94">
        <f>SUM(G26:G31)</f>
        <v>1201</v>
      </c>
      <c r="H25" s="90">
        <f t="shared" ref="H25:H31" si="25">I25+J25</f>
        <v>3615</v>
      </c>
      <c r="I25" s="92"/>
      <c r="J25" s="94">
        <f>SUM(J26:J31)</f>
        <v>3615</v>
      </c>
      <c r="K25" s="90">
        <f t="shared" si="22"/>
        <v>366</v>
      </c>
      <c r="L25" s="116"/>
      <c r="M25" s="94">
        <f>SUM(M26:M31)</f>
        <v>366</v>
      </c>
      <c r="N25" s="92">
        <f t="shared" si="21"/>
        <v>3981</v>
      </c>
      <c r="O25" s="126"/>
      <c r="P25" s="124"/>
      <c r="Q25" s="124"/>
      <c r="R25" s="124"/>
      <c r="S25" s="134"/>
      <c r="T25" s="124"/>
      <c r="U25" s="124"/>
      <c r="V25" s="134"/>
      <c r="W25" s="124"/>
      <c r="X25" s="124"/>
      <c r="Y25" s="134"/>
      <c r="Z25" s="124"/>
      <c r="AA25" s="124"/>
      <c r="AB25" s="124"/>
    </row>
    <row r="26" ht="18.75" customHeight="1" spans="1:28">
      <c r="A26" s="89" t="s">
        <v>348</v>
      </c>
      <c r="B26" s="92">
        <f t="shared" si="23"/>
        <v>1274</v>
      </c>
      <c r="C26" s="92"/>
      <c r="D26" s="94">
        <v>1274</v>
      </c>
      <c r="E26" s="90">
        <f t="shared" si="24"/>
        <v>1181</v>
      </c>
      <c r="F26" s="92"/>
      <c r="G26" s="94">
        <v>1181</v>
      </c>
      <c r="H26" s="90">
        <f t="shared" si="25"/>
        <v>1086</v>
      </c>
      <c r="I26" s="92"/>
      <c r="J26" s="94">
        <v>1086</v>
      </c>
      <c r="K26" s="90">
        <f t="shared" si="22"/>
        <v>360</v>
      </c>
      <c r="L26" s="116"/>
      <c r="M26" s="94">
        <v>360</v>
      </c>
      <c r="N26" s="92">
        <f t="shared" si="21"/>
        <v>1446</v>
      </c>
      <c r="O26" s="126"/>
      <c r="P26" s="124"/>
      <c r="Q26" s="124"/>
      <c r="R26" s="124"/>
      <c r="S26" s="134"/>
      <c r="T26" s="124"/>
      <c r="U26" s="124"/>
      <c r="V26" s="134"/>
      <c r="W26" s="124"/>
      <c r="X26" s="124"/>
      <c r="Y26" s="134"/>
      <c r="Z26" s="124"/>
      <c r="AA26" s="124"/>
      <c r="AB26" s="124"/>
    </row>
    <row r="27" ht="18.75" customHeight="1" spans="1:28">
      <c r="A27" s="91" t="s">
        <v>371</v>
      </c>
      <c r="B27" s="92">
        <f t="shared" si="23"/>
        <v>250</v>
      </c>
      <c r="C27" s="92"/>
      <c r="D27" s="94">
        <v>250</v>
      </c>
      <c r="E27" s="90">
        <f t="shared" si="24"/>
        <v>0</v>
      </c>
      <c r="F27" s="92"/>
      <c r="G27" s="94"/>
      <c r="H27" s="90">
        <f t="shared" si="25"/>
        <v>2424</v>
      </c>
      <c r="I27" s="92"/>
      <c r="J27" s="94">
        <v>2424</v>
      </c>
      <c r="K27" s="90">
        <f t="shared" si="22"/>
        <v>0</v>
      </c>
      <c r="L27" s="116"/>
      <c r="M27" s="94">
        <v>0</v>
      </c>
      <c r="N27" s="92">
        <f t="shared" si="21"/>
        <v>2424</v>
      </c>
      <c r="O27" s="126"/>
      <c r="P27" s="124"/>
      <c r="Q27" s="124"/>
      <c r="R27" s="124"/>
      <c r="S27" s="134"/>
      <c r="T27" s="124"/>
      <c r="U27" s="124"/>
      <c r="V27" s="134"/>
      <c r="W27" s="124"/>
      <c r="X27" s="124"/>
      <c r="Y27" s="134"/>
      <c r="Z27" s="124"/>
      <c r="AA27" s="124"/>
      <c r="AB27" s="124"/>
    </row>
    <row r="28" ht="18.75" customHeight="1" spans="1:28">
      <c r="A28" s="91" t="s">
        <v>372</v>
      </c>
      <c r="B28" s="92">
        <f t="shared" si="23"/>
        <v>14</v>
      </c>
      <c r="C28" s="92"/>
      <c r="D28" s="94">
        <v>14</v>
      </c>
      <c r="E28" s="90">
        <f t="shared" si="24"/>
        <v>2</v>
      </c>
      <c r="F28" s="92"/>
      <c r="G28" s="94">
        <v>2</v>
      </c>
      <c r="H28" s="90">
        <f t="shared" si="25"/>
        <v>13</v>
      </c>
      <c r="I28" s="92"/>
      <c r="J28" s="94">
        <v>13</v>
      </c>
      <c r="K28" s="90">
        <f t="shared" si="22"/>
        <v>-9</v>
      </c>
      <c r="L28" s="116"/>
      <c r="M28" s="94">
        <v>-9</v>
      </c>
      <c r="N28" s="92">
        <f t="shared" si="21"/>
        <v>4</v>
      </c>
      <c r="O28" s="126"/>
      <c r="P28" s="124"/>
      <c r="Q28" s="124"/>
      <c r="R28" s="124"/>
      <c r="S28" s="134"/>
      <c r="T28" s="124"/>
      <c r="U28" s="124"/>
      <c r="V28" s="134"/>
      <c r="W28" s="124"/>
      <c r="X28" s="124"/>
      <c r="Y28" s="134"/>
      <c r="Z28" s="124"/>
      <c r="AA28" s="124"/>
      <c r="AB28" s="124"/>
    </row>
    <row r="29" ht="18.75" customHeight="1" spans="1:28">
      <c r="A29" s="91" t="s">
        <v>373</v>
      </c>
      <c r="B29" s="92">
        <f t="shared" si="23"/>
        <v>149</v>
      </c>
      <c r="C29" s="92"/>
      <c r="D29" s="94">
        <v>149</v>
      </c>
      <c r="E29" s="90">
        <f t="shared" si="24"/>
        <v>0</v>
      </c>
      <c r="F29" s="92"/>
      <c r="G29" s="94"/>
      <c r="H29" s="90">
        <f t="shared" si="25"/>
        <v>85</v>
      </c>
      <c r="I29" s="92"/>
      <c r="J29" s="94">
        <v>85</v>
      </c>
      <c r="K29" s="90">
        <f t="shared" si="22"/>
        <v>0</v>
      </c>
      <c r="L29" s="116"/>
      <c r="M29" s="94">
        <v>0</v>
      </c>
      <c r="N29" s="92">
        <f t="shared" si="21"/>
        <v>85</v>
      </c>
      <c r="O29" s="126"/>
      <c r="P29" s="124"/>
      <c r="Q29" s="124"/>
      <c r="R29" s="124"/>
      <c r="S29" s="134"/>
      <c r="T29" s="124"/>
      <c r="U29" s="124"/>
      <c r="V29" s="134"/>
      <c r="W29" s="124"/>
      <c r="X29" s="124"/>
      <c r="Y29" s="134"/>
      <c r="Z29" s="124"/>
      <c r="AA29" s="124"/>
      <c r="AB29" s="124"/>
    </row>
    <row r="30" ht="18.75" customHeight="1" spans="1:28">
      <c r="A30" s="95" t="s">
        <v>374</v>
      </c>
      <c r="B30" s="92">
        <f t="shared" si="23"/>
        <v>6</v>
      </c>
      <c r="C30" s="92"/>
      <c r="D30" s="94">
        <v>6</v>
      </c>
      <c r="E30" s="90">
        <f t="shared" si="24"/>
        <v>5</v>
      </c>
      <c r="F30" s="92"/>
      <c r="G30" s="94">
        <v>5</v>
      </c>
      <c r="H30" s="90">
        <f t="shared" si="25"/>
        <v>3</v>
      </c>
      <c r="I30" s="92"/>
      <c r="J30" s="94">
        <v>3</v>
      </c>
      <c r="K30" s="90">
        <f t="shared" si="22"/>
        <v>4</v>
      </c>
      <c r="L30" s="116"/>
      <c r="M30" s="94">
        <v>4</v>
      </c>
      <c r="N30" s="92">
        <f t="shared" si="21"/>
        <v>7</v>
      </c>
      <c r="O30" s="126"/>
      <c r="P30" s="124"/>
      <c r="Q30" s="124"/>
      <c r="R30" s="124"/>
      <c r="S30" s="134"/>
      <c r="T30" s="124"/>
      <c r="U30" s="124"/>
      <c r="V30" s="134"/>
      <c r="W30" s="124"/>
      <c r="X30" s="124"/>
      <c r="Y30" s="134"/>
      <c r="Z30" s="124"/>
      <c r="AA30" s="124"/>
      <c r="AB30" s="124"/>
    </row>
    <row r="31" ht="18.75" customHeight="1" spans="1:28">
      <c r="A31" s="91" t="s">
        <v>109</v>
      </c>
      <c r="B31" s="92">
        <f t="shared" si="23"/>
        <v>8</v>
      </c>
      <c r="C31" s="92"/>
      <c r="D31" s="94">
        <v>8</v>
      </c>
      <c r="E31" s="90">
        <f t="shared" si="24"/>
        <v>13</v>
      </c>
      <c r="F31" s="92"/>
      <c r="G31" s="94">
        <v>13</v>
      </c>
      <c r="H31" s="90">
        <f t="shared" si="25"/>
        <v>4</v>
      </c>
      <c r="I31" s="92"/>
      <c r="J31" s="94">
        <v>4</v>
      </c>
      <c r="K31" s="90">
        <f t="shared" si="22"/>
        <v>11</v>
      </c>
      <c r="L31" s="116"/>
      <c r="M31" s="94">
        <v>11</v>
      </c>
      <c r="N31" s="92">
        <f t="shared" si="21"/>
        <v>15</v>
      </c>
      <c r="O31" s="126"/>
      <c r="P31" s="124"/>
      <c r="Q31" s="124"/>
      <c r="R31" s="124"/>
      <c r="S31" s="134"/>
      <c r="T31" s="124"/>
      <c r="U31" s="124"/>
      <c r="V31" s="134"/>
      <c r="W31" s="124"/>
      <c r="X31" s="124"/>
      <c r="Y31" s="134"/>
      <c r="Z31" s="124"/>
      <c r="AA31" s="124"/>
      <c r="AB31" s="124"/>
    </row>
    <row r="32" ht="18.75" customHeight="1" spans="1:28">
      <c r="A32" s="87" t="s">
        <v>375</v>
      </c>
      <c r="B32" s="96">
        <f>B33+B34+B35+B36</f>
        <v>802965.47</v>
      </c>
      <c r="C32" s="96">
        <f t="shared" ref="C32:N32" si="26">C33+C34+C35+C36</f>
        <v>791577</v>
      </c>
      <c r="D32" s="96">
        <f t="shared" si="26"/>
        <v>11388.47</v>
      </c>
      <c r="E32" s="96">
        <f t="shared" si="26"/>
        <v>0</v>
      </c>
      <c r="F32" s="96">
        <f t="shared" si="26"/>
        <v>0</v>
      </c>
      <c r="G32" s="96">
        <f t="shared" si="26"/>
        <v>0</v>
      </c>
      <c r="H32" s="96">
        <f t="shared" si="26"/>
        <v>832706.47</v>
      </c>
      <c r="I32" s="96">
        <f t="shared" si="26"/>
        <v>817026</v>
      </c>
      <c r="J32" s="96">
        <f t="shared" si="26"/>
        <v>15680.47</v>
      </c>
      <c r="K32" s="96">
        <f t="shared" si="26"/>
        <v>-2621.94</v>
      </c>
      <c r="L32" s="96">
        <f t="shared" si="26"/>
        <v>0</v>
      </c>
      <c r="M32" s="96">
        <f t="shared" si="26"/>
        <v>-2621.94</v>
      </c>
      <c r="N32" s="96">
        <f t="shared" si="26"/>
        <v>830084.53</v>
      </c>
      <c r="O32" s="127" t="s">
        <v>376</v>
      </c>
      <c r="P32" s="128">
        <f>P33+P34+P35+P36</f>
        <v>852460.53</v>
      </c>
      <c r="Q32" s="128">
        <f t="shared" ref="Q32:AB32" si="27">Q33+Q34+Q35+Q36</f>
        <v>839402</v>
      </c>
      <c r="R32" s="128">
        <f t="shared" si="27"/>
        <v>13058.53</v>
      </c>
      <c r="S32" s="128">
        <f t="shared" si="27"/>
        <v>0</v>
      </c>
      <c r="T32" s="128">
        <f t="shared" si="27"/>
        <v>0</v>
      </c>
      <c r="U32" s="128">
        <f t="shared" si="27"/>
        <v>0</v>
      </c>
      <c r="V32" s="128">
        <f t="shared" si="27"/>
        <v>862660.02</v>
      </c>
      <c r="W32" s="128">
        <f t="shared" si="27"/>
        <v>843550</v>
      </c>
      <c r="X32" s="128">
        <f t="shared" si="27"/>
        <v>19110.02</v>
      </c>
      <c r="Y32" s="128">
        <f t="shared" si="27"/>
        <v>-9639.94</v>
      </c>
      <c r="Z32" s="128">
        <f t="shared" si="27"/>
        <v>-7438</v>
      </c>
      <c r="AA32" s="128">
        <f t="shared" si="27"/>
        <v>-2201.94</v>
      </c>
      <c r="AB32" s="128">
        <f t="shared" si="27"/>
        <v>853020.08</v>
      </c>
    </row>
    <row r="33" ht="18.75" customHeight="1" spans="1:28">
      <c r="A33" s="89" t="s">
        <v>377</v>
      </c>
      <c r="B33" s="92">
        <f>C33+D33</f>
        <v>16052.47</v>
      </c>
      <c r="C33" s="97">
        <v>9260</v>
      </c>
      <c r="D33" s="94">
        <v>6792.47</v>
      </c>
      <c r="E33" s="90"/>
      <c r="F33" s="97"/>
      <c r="G33" s="97"/>
      <c r="H33" s="92">
        <f>I33+J33</f>
        <v>18491.47</v>
      </c>
      <c r="I33" s="92">
        <v>9260</v>
      </c>
      <c r="J33" s="94">
        <v>9231.47</v>
      </c>
      <c r="K33" s="92">
        <f>L33+M33</f>
        <v>-143.939999999999</v>
      </c>
      <c r="L33" s="116"/>
      <c r="M33" s="94">
        <v>-143.939999999999</v>
      </c>
      <c r="N33" s="116">
        <f t="shared" ref="N33:N36" si="28">H33+K33</f>
        <v>18347.53</v>
      </c>
      <c r="O33" s="129" t="s">
        <v>378</v>
      </c>
      <c r="P33" s="124">
        <f>Q33+R33</f>
        <v>14365.53</v>
      </c>
      <c r="Q33" s="124">
        <v>5278</v>
      </c>
      <c r="R33" s="135">
        <v>9087.53</v>
      </c>
      <c r="S33" s="136"/>
      <c r="T33" s="136"/>
      <c r="U33" s="136"/>
      <c r="V33" s="92">
        <f>W33+X33</f>
        <v>20827.02</v>
      </c>
      <c r="W33" s="92">
        <f>I8+I33-W8</f>
        <v>9260</v>
      </c>
      <c r="X33" s="92">
        <v>11567.02</v>
      </c>
      <c r="Y33" s="90">
        <f>Z33+AA33</f>
        <v>101.060000000001</v>
      </c>
      <c r="Z33" s="92">
        <v>0</v>
      </c>
      <c r="AA33" s="135">
        <v>101.060000000001</v>
      </c>
      <c r="AB33" s="92">
        <f>V33+Y33</f>
        <v>20928.08</v>
      </c>
    </row>
    <row r="34" ht="18.75" customHeight="1" spans="1:28">
      <c r="A34" s="89" t="s">
        <v>379</v>
      </c>
      <c r="B34" s="92">
        <f>C34+D34</f>
        <v>338706</v>
      </c>
      <c r="C34" s="92">
        <v>338706</v>
      </c>
      <c r="D34" s="92"/>
      <c r="E34" s="92"/>
      <c r="F34" s="92"/>
      <c r="G34" s="92"/>
      <c r="H34" s="92">
        <f>I34+J34</f>
        <v>355812</v>
      </c>
      <c r="I34" s="92">
        <v>355812</v>
      </c>
      <c r="J34" s="92"/>
      <c r="K34" s="92">
        <f>L34+M34</f>
        <v>0</v>
      </c>
      <c r="L34" s="116"/>
      <c r="M34" s="116"/>
      <c r="N34" s="116">
        <f t="shared" si="28"/>
        <v>355812</v>
      </c>
      <c r="O34" s="129" t="s">
        <v>380</v>
      </c>
      <c r="P34" s="124">
        <f>Q34+R34</f>
        <v>369000</v>
      </c>
      <c r="Q34" s="124">
        <v>369000</v>
      </c>
      <c r="R34" s="124"/>
      <c r="S34" s="136"/>
      <c r="T34" s="136"/>
      <c r="U34" s="136"/>
      <c r="V34" s="92">
        <f>W34+X34</f>
        <v>368394</v>
      </c>
      <c r="W34" s="92">
        <v>368394</v>
      </c>
      <c r="X34" s="92"/>
      <c r="Y34" s="90">
        <f>Z34+AA34</f>
        <v>0</v>
      </c>
      <c r="Z34" s="92">
        <v>0</v>
      </c>
      <c r="AA34" s="92"/>
      <c r="AB34" s="92">
        <f>V34+Y34</f>
        <v>368394</v>
      </c>
    </row>
    <row r="35" ht="18.75" customHeight="1" spans="1:28">
      <c r="A35" s="89" t="s">
        <v>381</v>
      </c>
      <c r="B35" s="92">
        <f>C35+D35</f>
        <v>443611</v>
      </c>
      <c r="C35" s="92">
        <v>443611</v>
      </c>
      <c r="D35" s="92"/>
      <c r="E35" s="92"/>
      <c r="F35" s="92"/>
      <c r="G35" s="92"/>
      <c r="H35" s="92">
        <f>I35+J35</f>
        <v>451954</v>
      </c>
      <c r="I35" s="92">
        <v>451954</v>
      </c>
      <c r="J35" s="92"/>
      <c r="K35" s="92">
        <f>L35+M35</f>
        <v>0</v>
      </c>
      <c r="L35" s="116"/>
      <c r="M35" s="116"/>
      <c r="N35" s="116">
        <f t="shared" si="28"/>
        <v>451954</v>
      </c>
      <c r="O35" s="130" t="s">
        <v>382</v>
      </c>
      <c r="P35" s="124">
        <f>Q35+R35</f>
        <v>465124</v>
      </c>
      <c r="Q35" s="124">
        <v>465124</v>
      </c>
      <c r="R35" s="124"/>
      <c r="S35" s="92"/>
      <c r="T35" s="92"/>
      <c r="U35" s="92"/>
      <c r="V35" s="92">
        <f>W35+X35</f>
        <v>465896</v>
      </c>
      <c r="W35" s="92">
        <v>465896</v>
      </c>
      <c r="X35" s="92"/>
      <c r="Y35" s="90">
        <f>Z35+AA35</f>
        <v>-7438</v>
      </c>
      <c r="Z35" s="92">
        <v>-7438</v>
      </c>
      <c r="AA35" s="92"/>
      <c r="AB35" s="92">
        <f>V35+Y35</f>
        <v>458458</v>
      </c>
    </row>
    <row r="36" ht="18.75" customHeight="1" spans="1:28">
      <c r="A36" s="89" t="s">
        <v>383</v>
      </c>
      <c r="B36" s="92">
        <f>C36+D36</f>
        <v>4596</v>
      </c>
      <c r="C36" s="98"/>
      <c r="D36" s="99">
        <v>4596</v>
      </c>
      <c r="E36" s="110"/>
      <c r="F36" s="110"/>
      <c r="G36" s="110"/>
      <c r="H36" s="92">
        <f>I36+J36</f>
        <v>6449</v>
      </c>
      <c r="I36" s="117"/>
      <c r="J36" s="118">
        <v>6449</v>
      </c>
      <c r="K36" s="92">
        <f>L36+M36</f>
        <v>-2478</v>
      </c>
      <c r="L36" s="117"/>
      <c r="M36" s="117">
        <v>-2478</v>
      </c>
      <c r="N36" s="116">
        <f t="shared" si="28"/>
        <v>3971</v>
      </c>
      <c r="O36" s="131" t="s">
        <v>384</v>
      </c>
      <c r="P36" s="124">
        <f>Q36+R36</f>
        <v>3971</v>
      </c>
      <c r="Q36" s="136"/>
      <c r="R36" s="92">
        <v>3971</v>
      </c>
      <c r="S36" s="136"/>
      <c r="T36" s="136"/>
      <c r="U36" s="136"/>
      <c r="V36" s="92">
        <f>W36+X36</f>
        <v>7543</v>
      </c>
      <c r="W36" s="136"/>
      <c r="X36" s="136">
        <v>7543</v>
      </c>
      <c r="Y36" s="90">
        <f>Z36+AA36</f>
        <v>-2303</v>
      </c>
      <c r="Z36" s="136"/>
      <c r="AA36" s="136">
        <v>-2303</v>
      </c>
      <c r="AB36" s="92">
        <f>V36+Y36</f>
        <v>5240</v>
      </c>
    </row>
    <row r="37" ht="18.75" customHeight="1" spans="1:28">
      <c r="A37" s="83" t="s">
        <v>385</v>
      </c>
      <c r="B37" s="100">
        <f t="shared" ref="B37:N37" si="29">B7+B32</f>
        <v>1748904.205308</v>
      </c>
      <c r="C37" s="100">
        <f t="shared" si="29"/>
        <v>1731251.655308</v>
      </c>
      <c r="D37" s="100">
        <f t="shared" si="29"/>
        <v>17652.55</v>
      </c>
      <c r="E37" s="100">
        <f t="shared" si="29"/>
        <v>518766.4</v>
      </c>
      <c r="F37" s="100">
        <f t="shared" si="29"/>
        <v>514148</v>
      </c>
      <c r="G37" s="100">
        <f t="shared" si="29"/>
        <v>4618.4</v>
      </c>
      <c r="H37" s="100">
        <f t="shared" si="29"/>
        <v>1814329.02</v>
      </c>
      <c r="I37" s="100">
        <f t="shared" si="29"/>
        <v>1790236</v>
      </c>
      <c r="J37" s="100">
        <f t="shared" si="29"/>
        <v>24093.02</v>
      </c>
      <c r="K37" s="100">
        <f t="shared" si="29"/>
        <v>-42236.94</v>
      </c>
      <c r="L37" s="100">
        <f t="shared" si="29"/>
        <v>-40226</v>
      </c>
      <c r="M37" s="100">
        <f t="shared" si="29"/>
        <v>-2010.94</v>
      </c>
      <c r="N37" s="100">
        <f t="shared" si="29"/>
        <v>1772092.08</v>
      </c>
      <c r="O37" s="83" t="s">
        <v>386</v>
      </c>
      <c r="P37" s="132">
        <f>P7+P32+1</f>
        <v>1748904.330965</v>
      </c>
      <c r="Q37" s="132">
        <f t="shared" ref="Q37:AB37" si="30">Q7+Q32</f>
        <v>1731250.770965</v>
      </c>
      <c r="R37" s="132">
        <f t="shared" si="30"/>
        <v>17652.56</v>
      </c>
      <c r="S37" s="132">
        <f t="shared" si="30"/>
        <v>597244.26</v>
      </c>
      <c r="T37" s="132">
        <f t="shared" si="30"/>
        <v>593940</v>
      </c>
      <c r="U37" s="132">
        <f t="shared" si="30"/>
        <v>3304.26</v>
      </c>
      <c r="V37" s="132">
        <f t="shared" si="30"/>
        <v>1814329.02</v>
      </c>
      <c r="W37" s="132">
        <f t="shared" si="30"/>
        <v>1790236</v>
      </c>
      <c r="X37" s="132">
        <f t="shared" si="30"/>
        <v>24093.02</v>
      </c>
      <c r="Y37" s="132">
        <f t="shared" si="30"/>
        <v>-42236.94</v>
      </c>
      <c r="Z37" s="132">
        <f t="shared" si="30"/>
        <v>-40226</v>
      </c>
      <c r="AA37" s="132">
        <f t="shared" si="30"/>
        <v>-2010.94</v>
      </c>
      <c r="AB37" s="132">
        <f t="shared" si="30"/>
        <v>1772092.08</v>
      </c>
    </row>
    <row r="38" ht="18.75" customHeight="1" spans="25:27">
      <c r="Y38" s="111"/>
      <c r="Z38" s="111"/>
      <c r="AA38" s="111"/>
    </row>
    <row r="39" ht="18.75" customHeight="1"/>
    <row r="40" ht="18.75" customHeight="1" spans="29:29">
      <c r="AC40" s="111"/>
    </row>
    <row r="41" ht="21.95" customHeight="1" spans="8:14">
      <c r="H41" s="111"/>
      <c r="I41" s="111"/>
      <c r="J41" s="111"/>
      <c r="N41" s="111"/>
    </row>
    <row r="42" ht="21" customHeight="1" spans="8:21">
      <c r="H42" s="111"/>
      <c r="I42" s="111"/>
      <c r="J42" s="111"/>
      <c r="O42" s="111"/>
      <c r="P42" s="111"/>
      <c r="Q42" s="111"/>
      <c r="R42" s="111"/>
      <c r="S42" s="111"/>
      <c r="T42" s="111"/>
      <c r="U42" s="111"/>
    </row>
    <row r="44" spans="1:14">
      <c r="A44" s="101"/>
      <c r="B44" s="101"/>
      <c r="C44" s="101"/>
      <c r="D44" s="101"/>
      <c r="E44" s="101"/>
      <c r="F44" s="101"/>
      <c r="G44" s="101"/>
      <c r="N44" s="111"/>
    </row>
    <row r="45" spans="1:7">
      <c r="A45" s="101"/>
      <c r="B45" s="101"/>
      <c r="C45" s="101"/>
      <c r="D45" s="101"/>
      <c r="E45" s="101"/>
      <c r="F45" s="101"/>
      <c r="G45" s="101"/>
    </row>
    <row r="46" spans="1:7">
      <c r="A46" s="102"/>
      <c r="B46" s="102"/>
      <c r="C46" s="102"/>
      <c r="D46" s="102"/>
      <c r="E46" s="102"/>
      <c r="F46" s="102"/>
      <c r="G46" s="102"/>
    </row>
    <row r="47" spans="1:7">
      <c r="A47" s="103"/>
      <c r="B47" s="103"/>
      <c r="C47" s="103"/>
      <c r="D47" s="103"/>
      <c r="E47" s="103"/>
      <c r="F47" s="103"/>
      <c r="G47" s="103"/>
    </row>
    <row r="48" spans="1:7">
      <c r="A48" s="102"/>
      <c r="B48" s="102"/>
      <c r="C48" s="102"/>
      <c r="D48" s="102"/>
      <c r="E48" s="102"/>
      <c r="F48" s="102"/>
      <c r="G48" s="102"/>
    </row>
    <row r="49" spans="1:7">
      <c r="A49" s="103"/>
      <c r="B49" s="103"/>
      <c r="C49" s="103"/>
      <c r="D49" s="103"/>
      <c r="E49" s="103"/>
      <c r="F49" s="103"/>
      <c r="G49" s="103"/>
    </row>
    <row r="50" spans="1:7">
      <c r="A50" s="102"/>
      <c r="B50" s="102"/>
      <c r="C50" s="102"/>
      <c r="D50" s="102"/>
      <c r="E50" s="102"/>
      <c r="F50" s="102"/>
      <c r="G50" s="102"/>
    </row>
    <row r="51" spans="1:7">
      <c r="A51" s="103"/>
      <c r="B51" s="103"/>
      <c r="C51" s="103"/>
      <c r="D51" s="103"/>
      <c r="E51" s="103"/>
      <c r="F51" s="103"/>
      <c r="G51" s="103"/>
    </row>
    <row r="52" spans="1:7">
      <c r="A52" s="102"/>
      <c r="B52" s="102"/>
      <c r="C52" s="102"/>
      <c r="D52" s="102"/>
      <c r="E52" s="102"/>
      <c r="F52" s="102"/>
      <c r="G52" s="102"/>
    </row>
    <row r="53" spans="1:7">
      <c r="A53" s="103"/>
      <c r="B53" s="103"/>
      <c r="C53" s="103"/>
      <c r="D53" s="103"/>
      <c r="E53" s="103"/>
      <c r="F53" s="103"/>
      <c r="G53" s="103"/>
    </row>
    <row r="54" spans="1:7">
      <c r="A54" s="102"/>
      <c r="B54" s="102"/>
      <c r="C54" s="102"/>
      <c r="D54" s="102"/>
      <c r="E54" s="102"/>
      <c r="F54" s="102"/>
      <c r="G54" s="102"/>
    </row>
    <row r="55" spans="1:7">
      <c r="A55" s="103"/>
      <c r="B55" s="103"/>
      <c r="C55" s="103"/>
      <c r="D55" s="103"/>
      <c r="E55" s="103"/>
      <c r="F55" s="103"/>
      <c r="G55" s="103"/>
    </row>
    <row r="56" spans="1:7">
      <c r="A56" s="104"/>
      <c r="B56" s="104"/>
      <c r="C56" s="104"/>
      <c r="D56" s="104"/>
      <c r="E56" s="104"/>
      <c r="F56" s="104"/>
      <c r="G56" s="104"/>
    </row>
    <row r="57" spans="1:7">
      <c r="A57" s="104"/>
      <c r="B57" s="104"/>
      <c r="C57" s="104"/>
      <c r="D57" s="104"/>
      <c r="E57" s="104"/>
      <c r="F57" s="104"/>
      <c r="G57" s="104"/>
    </row>
  </sheetData>
  <mergeCells count="15">
    <mergeCell ref="A2:AB2"/>
    <mergeCell ref="A4:N4"/>
    <mergeCell ref="O4:AB4"/>
    <mergeCell ref="K5:M5"/>
    <mergeCell ref="Y5:AA5"/>
    <mergeCell ref="A5:A6"/>
    <mergeCell ref="B5:B6"/>
    <mergeCell ref="E5:E6"/>
    <mergeCell ref="H5:H6"/>
    <mergeCell ref="N5:N6"/>
    <mergeCell ref="O5:O6"/>
    <mergeCell ref="P5:P6"/>
    <mergeCell ref="S5:S6"/>
    <mergeCell ref="V5:V6"/>
    <mergeCell ref="AB5:AB6"/>
  </mergeCells>
  <printOptions horizontalCentered="1"/>
  <pageMargins left="0.786805555555556" right="0.786805555555556" top="0.786805555555556" bottom="0.786805555555556" header="0.118055555555556" footer="0.313888888888889"/>
  <pageSetup paperSize="8" scale="68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abSelected="1" zoomScale="90" zoomScaleNormal="90" workbookViewId="0">
      <pane xSplit="2" ySplit="5" topLeftCell="C32" activePane="bottomRight" state="frozen"/>
      <selection/>
      <selection pane="topRight"/>
      <selection pane="bottomLeft"/>
      <selection pane="bottomRight" activeCell="T33" sqref="T33"/>
    </sheetView>
  </sheetViews>
  <sheetFormatPr defaultColWidth="9" defaultRowHeight="12"/>
  <cols>
    <col min="1" max="1" width="7.625" style="2" customWidth="1"/>
    <col min="2" max="2" width="13.625" style="2" customWidth="1"/>
    <col min="3" max="3" width="8.75" style="2" customWidth="1"/>
    <col min="4" max="10" width="9.75" style="2" customWidth="1"/>
    <col min="11" max="11" width="8.25" style="2" customWidth="1"/>
    <col min="12" max="12" width="9.75" style="2" customWidth="1"/>
    <col min="13" max="13" width="8" style="11" customWidth="1"/>
    <col min="14" max="14" width="8" style="12" customWidth="1"/>
    <col min="15" max="15" width="9.375" style="12" customWidth="1"/>
    <col min="16" max="17" width="9.75" style="2" customWidth="1"/>
    <col min="18" max="18" width="8.875" style="2" customWidth="1"/>
    <col min="19" max="19" width="7.625" style="2" customWidth="1"/>
    <col min="20" max="20" width="11.125" style="2"/>
    <col min="21" max="16384" width="9" style="2"/>
  </cols>
  <sheetData>
    <row r="1" ht="20.25" spans="1:3">
      <c r="A1" s="13" t="s">
        <v>387</v>
      </c>
      <c r="B1" s="14"/>
      <c r="C1" s="14"/>
    </row>
    <row r="2" ht="32.25" spans="2:19">
      <c r="B2" s="15" t="s">
        <v>388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19" customHeight="1" spans="2:18">
      <c r="B3" s="16"/>
      <c r="C3" s="16"/>
      <c r="D3" s="17"/>
      <c r="E3" s="17"/>
      <c r="F3" s="17"/>
      <c r="G3" s="17"/>
      <c r="H3" s="17"/>
      <c r="I3" s="63">
        <v>45931</v>
      </c>
      <c r="J3" s="64"/>
      <c r="K3" s="64"/>
      <c r="Q3" s="78" t="s">
        <v>4</v>
      </c>
      <c r="R3" s="78"/>
    </row>
    <row r="4" ht="27" customHeight="1" spans="1:19">
      <c r="A4" s="18" t="s">
        <v>389</v>
      </c>
      <c r="B4" s="18" t="s">
        <v>390</v>
      </c>
      <c r="C4" s="19" t="s">
        <v>391</v>
      </c>
      <c r="D4" s="20"/>
      <c r="E4" s="20"/>
      <c r="F4" s="20"/>
      <c r="G4" s="25"/>
      <c r="H4" s="19" t="s">
        <v>392</v>
      </c>
      <c r="I4" s="20"/>
      <c r="J4" s="20"/>
      <c r="K4" s="20"/>
      <c r="L4" s="20"/>
      <c r="M4" s="20"/>
      <c r="N4" s="25"/>
      <c r="O4" s="20" t="s">
        <v>393</v>
      </c>
      <c r="P4" s="20"/>
      <c r="Q4" s="20"/>
      <c r="R4" s="20"/>
      <c r="S4" s="25"/>
    </row>
    <row r="5" ht="36" spans="1:19">
      <c r="A5" s="18"/>
      <c r="B5" s="18"/>
      <c r="C5" s="18" t="s">
        <v>394</v>
      </c>
      <c r="D5" s="18" t="s">
        <v>395</v>
      </c>
      <c r="E5" s="18" t="s">
        <v>396</v>
      </c>
      <c r="F5" s="18" t="s">
        <v>397</v>
      </c>
      <c r="G5" s="18" t="s">
        <v>398</v>
      </c>
      <c r="H5" s="18" t="s">
        <v>394</v>
      </c>
      <c r="I5" s="18" t="s">
        <v>395</v>
      </c>
      <c r="J5" s="18" t="s">
        <v>396</v>
      </c>
      <c r="K5" s="18" t="s">
        <v>397</v>
      </c>
      <c r="L5" s="18" t="s">
        <v>398</v>
      </c>
      <c r="M5" s="18" t="s">
        <v>399</v>
      </c>
      <c r="N5" s="18" t="s">
        <v>400</v>
      </c>
      <c r="O5" s="18" t="s">
        <v>394</v>
      </c>
      <c r="P5" s="18" t="s">
        <v>395</v>
      </c>
      <c r="Q5" s="18" t="s">
        <v>396</v>
      </c>
      <c r="R5" s="18" t="s">
        <v>397</v>
      </c>
      <c r="S5" s="18" t="s">
        <v>398</v>
      </c>
    </row>
    <row r="6" s="1" customFormat="1" ht="17" customHeight="1" spans="1:19">
      <c r="A6" s="21" t="s">
        <v>401</v>
      </c>
      <c r="B6" s="22"/>
      <c r="C6" s="22">
        <f t="shared" ref="C6:C8" si="0">SUM(D6:G6)</f>
        <v>2770.56</v>
      </c>
      <c r="D6" s="23">
        <f t="shared" ref="D6:G6" si="1">D7+D8</f>
        <v>126.56</v>
      </c>
      <c r="E6" s="23">
        <f t="shared" si="1"/>
        <v>254.67</v>
      </c>
      <c r="F6" s="23">
        <f t="shared" si="1"/>
        <v>1848.67</v>
      </c>
      <c r="G6" s="23">
        <f t="shared" si="1"/>
        <v>540.66</v>
      </c>
      <c r="H6" s="56">
        <f>SUM(I6:L6)</f>
        <v>-0.00351999999999641</v>
      </c>
      <c r="I6" s="57">
        <f t="shared" ref="I6:L6" si="2">I7+I8</f>
        <v>-31.95452</v>
      </c>
      <c r="J6" s="57">
        <f t="shared" si="2"/>
        <v>49.771</v>
      </c>
      <c r="K6" s="57">
        <f t="shared" si="2"/>
        <v>-5.37</v>
      </c>
      <c r="L6" s="57">
        <f t="shared" si="2"/>
        <v>-12.45</v>
      </c>
      <c r="M6" s="23"/>
      <c r="N6" s="23"/>
      <c r="O6" s="23">
        <f t="shared" ref="O6:S6" si="3">C6+H6</f>
        <v>2770.55648</v>
      </c>
      <c r="P6" s="23">
        <f t="shared" si="3"/>
        <v>94.60548</v>
      </c>
      <c r="Q6" s="23">
        <f t="shared" si="3"/>
        <v>304.441</v>
      </c>
      <c r="R6" s="23">
        <f t="shared" si="3"/>
        <v>1843.3</v>
      </c>
      <c r="S6" s="23">
        <f t="shared" si="3"/>
        <v>528.21</v>
      </c>
    </row>
    <row r="7" s="1" customFormat="1" ht="17" customHeight="1" spans="1:19">
      <c r="A7" s="21" t="s">
        <v>402</v>
      </c>
      <c r="B7" s="22"/>
      <c r="C7" s="22">
        <f t="shared" si="0"/>
        <v>2736.56</v>
      </c>
      <c r="D7" s="23">
        <v>126.56</v>
      </c>
      <c r="E7" s="23">
        <v>254.67</v>
      </c>
      <c r="F7" s="23">
        <v>1834.67</v>
      </c>
      <c r="G7" s="23">
        <v>520.66</v>
      </c>
      <c r="H7" s="56">
        <v>-0.00351999999998132</v>
      </c>
      <c r="I7" s="57">
        <v>-31.95452</v>
      </c>
      <c r="J7" s="57">
        <v>49.771</v>
      </c>
      <c r="K7" s="57">
        <v>-10.37</v>
      </c>
      <c r="L7" s="57">
        <v>-7.45</v>
      </c>
      <c r="M7" s="23"/>
      <c r="N7" s="23"/>
      <c r="O7" s="23">
        <f t="shared" ref="O7:S7" si="4">C7+H7</f>
        <v>2736.55648</v>
      </c>
      <c r="P7" s="23">
        <f t="shared" si="4"/>
        <v>94.60548</v>
      </c>
      <c r="Q7" s="23">
        <f t="shared" si="4"/>
        <v>304.441</v>
      </c>
      <c r="R7" s="23">
        <f t="shared" si="4"/>
        <v>1824.3</v>
      </c>
      <c r="S7" s="23">
        <f t="shared" si="4"/>
        <v>513.21</v>
      </c>
    </row>
    <row r="8" s="1" customFormat="1" ht="17" customHeight="1" spans="1:19">
      <c r="A8" s="21" t="s">
        <v>403</v>
      </c>
      <c r="B8" s="22"/>
      <c r="C8" s="22">
        <f t="shared" si="0"/>
        <v>34</v>
      </c>
      <c r="D8" s="23"/>
      <c r="E8" s="23"/>
      <c r="F8" s="23">
        <v>14</v>
      </c>
      <c r="G8" s="23">
        <v>20</v>
      </c>
      <c r="H8" s="56">
        <v>0</v>
      </c>
      <c r="I8" s="57"/>
      <c r="J8" s="57"/>
      <c r="K8" s="57">
        <v>5</v>
      </c>
      <c r="L8" s="57">
        <v>-5</v>
      </c>
      <c r="M8" s="23"/>
      <c r="N8" s="23"/>
      <c r="O8" s="23">
        <f t="shared" ref="O8:S8" si="5">C8+H8</f>
        <v>34</v>
      </c>
      <c r="P8" s="23">
        <f t="shared" si="5"/>
        <v>0</v>
      </c>
      <c r="Q8" s="23">
        <f t="shared" si="5"/>
        <v>0</v>
      </c>
      <c r="R8" s="23">
        <f t="shared" si="5"/>
        <v>19</v>
      </c>
      <c r="S8" s="23">
        <f t="shared" si="5"/>
        <v>15</v>
      </c>
    </row>
    <row r="9" s="1" customFormat="1" ht="19" customHeight="1" spans="1:19">
      <c r="A9" s="21" t="s">
        <v>404</v>
      </c>
      <c r="B9" s="24"/>
      <c r="C9" s="24"/>
      <c r="D9" s="24"/>
      <c r="E9" s="24"/>
      <c r="F9" s="22"/>
      <c r="G9" s="23"/>
      <c r="H9" s="57"/>
      <c r="I9" s="57"/>
      <c r="J9" s="57"/>
      <c r="K9" s="57"/>
      <c r="L9" s="57"/>
      <c r="M9" s="23"/>
      <c r="N9" s="23"/>
      <c r="O9" s="23"/>
      <c r="P9" s="23"/>
      <c r="Q9" s="23"/>
      <c r="R9" s="23"/>
      <c r="S9" s="23"/>
    </row>
    <row r="10" s="1" customFormat="1" ht="19" customHeight="1" spans="1:19">
      <c r="A10" s="21" t="s">
        <v>405</v>
      </c>
      <c r="B10" s="24"/>
      <c r="C10" s="23">
        <f t="shared" ref="C10:L10" si="6">C11+C42</f>
        <v>944.361</v>
      </c>
      <c r="D10" s="23">
        <f t="shared" si="6"/>
        <v>119.5</v>
      </c>
      <c r="E10" s="23">
        <f t="shared" si="6"/>
        <v>112.881</v>
      </c>
      <c r="F10" s="23">
        <f t="shared" si="6"/>
        <v>603.02</v>
      </c>
      <c r="G10" s="23">
        <f t="shared" si="6"/>
        <v>108.96</v>
      </c>
      <c r="H10" s="57">
        <f t="shared" si="6"/>
        <v>-0.00351999999998132</v>
      </c>
      <c r="I10" s="57">
        <f t="shared" si="6"/>
        <v>-31.95452</v>
      </c>
      <c r="J10" s="57">
        <f t="shared" si="6"/>
        <v>49.771</v>
      </c>
      <c r="K10" s="57">
        <f t="shared" si="6"/>
        <v>-5.37</v>
      </c>
      <c r="L10" s="57">
        <f t="shared" si="6"/>
        <v>-12.45</v>
      </c>
      <c r="M10" s="23"/>
      <c r="N10" s="23"/>
      <c r="O10" s="23">
        <f t="shared" ref="O10:S10" si="7">C10+H10</f>
        <v>944.35748</v>
      </c>
      <c r="P10" s="23">
        <f t="shared" si="7"/>
        <v>87.54548</v>
      </c>
      <c r="Q10" s="23">
        <f t="shared" si="7"/>
        <v>162.652</v>
      </c>
      <c r="R10" s="23">
        <f t="shared" si="7"/>
        <v>597.65</v>
      </c>
      <c r="S10" s="23">
        <f t="shared" si="7"/>
        <v>96.51</v>
      </c>
    </row>
    <row r="11" ht="21" customHeight="1" spans="1:19">
      <c r="A11" s="19" t="s">
        <v>406</v>
      </c>
      <c r="B11" s="25"/>
      <c r="C11" s="25">
        <f t="shared" ref="C11:C41" si="8">SUM(D11:G11)</f>
        <v>914.361</v>
      </c>
      <c r="D11" s="23">
        <f t="shared" ref="D11:G11" si="9">SUM(D12:D41)</f>
        <v>119.5</v>
      </c>
      <c r="E11" s="23">
        <f t="shared" si="9"/>
        <v>112.881</v>
      </c>
      <c r="F11" s="23">
        <f t="shared" si="9"/>
        <v>593.02</v>
      </c>
      <c r="G11" s="23">
        <f t="shared" si="9"/>
        <v>88.96</v>
      </c>
      <c r="H11" s="57">
        <f t="shared" ref="H11:H41" si="10">SUM(I11:L11)</f>
        <v>-0.00351999999998132</v>
      </c>
      <c r="I11" s="57">
        <f t="shared" ref="I11:L11" si="11">SUM(I12:I41)</f>
        <v>-31.95452</v>
      </c>
      <c r="J11" s="57">
        <f t="shared" si="11"/>
        <v>49.771</v>
      </c>
      <c r="K11" s="57">
        <f t="shared" si="11"/>
        <v>-10.37</v>
      </c>
      <c r="L11" s="57">
        <f t="shared" si="11"/>
        <v>-7.45</v>
      </c>
      <c r="M11" s="23"/>
      <c r="N11" s="23"/>
      <c r="O11" s="23">
        <f t="shared" ref="O11:S11" si="12">C11+H11</f>
        <v>914.35748</v>
      </c>
      <c r="P11" s="23">
        <f t="shared" si="12"/>
        <v>87.54548</v>
      </c>
      <c r="Q11" s="23">
        <f t="shared" si="12"/>
        <v>162.652</v>
      </c>
      <c r="R11" s="23">
        <f t="shared" si="12"/>
        <v>582.65</v>
      </c>
      <c r="S11" s="23">
        <f t="shared" si="12"/>
        <v>81.51</v>
      </c>
    </row>
    <row r="12" s="2" customFormat="1" ht="86" customHeight="1" spans="1:19">
      <c r="A12" s="26">
        <v>409004</v>
      </c>
      <c r="B12" s="26" t="s">
        <v>407</v>
      </c>
      <c r="C12" s="25">
        <f t="shared" si="8"/>
        <v>1.84</v>
      </c>
      <c r="D12" s="27"/>
      <c r="E12" s="27"/>
      <c r="F12" s="27">
        <v>1.14</v>
      </c>
      <c r="G12" s="58">
        <v>0.7</v>
      </c>
      <c r="H12" s="57">
        <f t="shared" si="10"/>
        <v>1</v>
      </c>
      <c r="I12" s="65"/>
      <c r="J12" s="65"/>
      <c r="K12" s="65">
        <v>1</v>
      </c>
      <c r="L12" s="65"/>
      <c r="M12" s="65" t="s">
        <v>408</v>
      </c>
      <c r="N12" s="72" t="s">
        <v>409</v>
      </c>
      <c r="O12" s="57">
        <f t="shared" ref="O12:S12" si="13">C12+H12</f>
        <v>2.84</v>
      </c>
      <c r="P12" s="70">
        <f t="shared" si="13"/>
        <v>0</v>
      </c>
      <c r="Q12" s="70">
        <f t="shared" si="13"/>
        <v>0</v>
      </c>
      <c r="R12" s="70">
        <f t="shared" si="13"/>
        <v>2.14</v>
      </c>
      <c r="S12" s="70">
        <f t="shared" si="13"/>
        <v>0.7</v>
      </c>
    </row>
    <row r="13" s="3" customFormat="1" ht="49" customHeight="1" spans="1:20">
      <c r="A13" s="26">
        <v>603005</v>
      </c>
      <c r="B13" s="26" t="s">
        <v>410</v>
      </c>
      <c r="C13" s="25">
        <f t="shared" si="8"/>
        <v>1.1</v>
      </c>
      <c r="D13" s="27"/>
      <c r="E13" s="27"/>
      <c r="F13" s="27">
        <v>1.1</v>
      </c>
      <c r="G13" s="58"/>
      <c r="H13" s="57">
        <f t="shared" si="10"/>
        <v>0</v>
      </c>
      <c r="I13" s="65"/>
      <c r="J13" s="65"/>
      <c r="K13" s="65"/>
      <c r="L13" s="65"/>
      <c r="M13" s="65" t="s">
        <v>408</v>
      </c>
      <c r="N13" s="72" t="s">
        <v>409</v>
      </c>
      <c r="O13" s="57">
        <f t="shared" ref="O13:S13" si="14">C13+H13</f>
        <v>1.1</v>
      </c>
      <c r="P13" s="70">
        <f t="shared" si="14"/>
        <v>0</v>
      </c>
      <c r="Q13" s="70">
        <f t="shared" si="14"/>
        <v>0</v>
      </c>
      <c r="R13" s="70">
        <f t="shared" si="14"/>
        <v>1.1</v>
      </c>
      <c r="S13" s="70">
        <f t="shared" si="14"/>
        <v>0</v>
      </c>
      <c r="T13" s="2"/>
    </row>
    <row r="14" s="4" customFormat="1" ht="119" customHeight="1" spans="1:20">
      <c r="A14" s="28">
        <v>604001</v>
      </c>
      <c r="B14" s="28" t="s">
        <v>411</v>
      </c>
      <c r="C14" s="25">
        <f t="shared" si="8"/>
        <v>24.11</v>
      </c>
      <c r="D14" s="29">
        <v>3.5</v>
      </c>
      <c r="E14" s="29"/>
      <c r="F14" s="29">
        <v>10.35</v>
      </c>
      <c r="G14" s="59">
        <v>10.26</v>
      </c>
      <c r="H14" s="57">
        <f t="shared" si="10"/>
        <v>6.25</v>
      </c>
      <c r="I14" s="66"/>
      <c r="J14" s="66"/>
      <c r="K14" s="66">
        <v>2</v>
      </c>
      <c r="L14" s="66">
        <v>4.25</v>
      </c>
      <c r="M14" s="66" t="s">
        <v>408</v>
      </c>
      <c r="N14" s="72" t="s">
        <v>409</v>
      </c>
      <c r="O14" s="57">
        <f t="shared" ref="O14:S14" si="15">C14+H14</f>
        <v>30.36</v>
      </c>
      <c r="P14" s="70">
        <f t="shared" si="15"/>
        <v>3.5</v>
      </c>
      <c r="Q14" s="70">
        <f t="shared" si="15"/>
        <v>0</v>
      </c>
      <c r="R14" s="70">
        <f t="shared" si="15"/>
        <v>12.35</v>
      </c>
      <c r="S14" s="70">
        <f t="shared" si="15"/>
        <v>14.51</v>
      </c>
      <c r="T14" s="2"/>
    </row>
    <row r="15" s="5" customFormat="1" ht="64" customHeight="1" spans="1:20">
      <c r="A15" s="30">
        <v>217001</v>
      </c>
      <c r="B15" s="26" t="s">
        <v>412</v>
      </c>
      <c r="C15" s="25">
        <f t="shared" si="8"/>
        <v>1.35</v>
      </c>
      <c r="D15" s="27"/>
      <c r="E15" s="27"/>
      <c r="F15" s="27">
        <v>0.72</v>
      </c>
      <c r="G15" s="27">
        <v>0.63</v>
      </c>
      <c r="H15" s="57">
        <f t="shared" si="10"/>
        <v>0.13</v>
      </c>
      <c r="I15" s="65"/>
      <c r="J15" s="65"/>
      <c r="K15" s="65">
        <v>0.13</v>
      </c>
      <c r="L15" s="65"/>
      <c r="M15" s="65" t="s">
        <v>408</v>
      </c>
      <c r="N15" s="72" t="s">
        <v>409</v>
      </c>
      <c r="O15" s="57">
        <f t="shared" ref="O15:S15" si="16">C15+H15</f>
        <v>1.48</v>
      </c>
      <c r="P15" s="70">
        <f t="shared" si="16"/>
        <v>0</v>
      </c>
      <c r="Q15" s="70">
        <f t="shared" si="16"/>
        <v>0</v>
      </c>
      <c r="R15" s="70">
        <f t="shared" si="16"/>
        <v>0.85</v>
      </c>
      <c r="S15" s="70">
        <f t="shared" si="16"/>
        <v>0.63</v>
      </c>
      <c r="T15" s="2"/>
    </row>
    <row r="16" s="5" customFormat="1" ht="69" customHeight="1" spans="1:20">
      <c r="A16" s="30">
        <v>201015</v>
      </c>
      <c r="B16" s="26" t="s">
        <v>413</v>
      </c>
      <c r="C16" s="25">
        <f t="shared" si="8"/>
        <v>0</v>
      </c>
      <c r="D16" s="27">
        <v>0</v>
      </c>
      <c r="E16" s="27">
        <v>0</v>
      </c>
      <c r="F16" s="27">
        <v>0</v>
      </c>
      <c r="G16" s="27">
        <v>0</v>
      </c>
      <c r="H16" s="57">
        <f t="shared" si="10"/>
        <v>1</v>
      </c>
      <c r="I16" s="65"/>
      <c r="J16" s="65"/>
      <c r="K16" s="65">
        <v>1</v>
      </c>
      <c r="L16" s="65"/>
      <c r="M16" s="65" t="s">
        <v>408</v>
      </c>
      <c r="N16" s="72" t="s">
        <v>409</v>
      </c>
      <c r="O16" s="57">
        <f t="shared" ref="O16:S16" si="17">C16+H16</f>
        <v>1</v>
      </c>
      <c r="P16" s="70">
        <f t="shared" si="17"/>
        <v>0</v>
      </c>
      <c r="Q16" s="70">
        <f t="shared" si="17"/>
        <v>0</v>
      </c>
      <c r="R16" s="70">
        <f t="shared" si="17"/>
        <v>1</v>
      </c>
      <c r="S16" s="70">
        <f t="shared" si="17"/>
        <v>0</v>
      </c>
      <c r="T16" s="2"/>
    </row>
    <row r="17" s="5" customFormat="1" ht="53" customHeight="1" spans="1:20">
      <c r="A17" s="31">
        <v>311004</v>
      </c>
      <c r="B17" s="31" t="s">
        <v>414</v>
      </c>
      <c r="C17" s="25">
        <f t="shared" si="8"/>
        <v>0</v>
      </c>
      <c r="D17" s="27"/>
      <c r="E17" s="27"/>
      <c r="F17" s="27"/>
      <c r="G17" s="27"/>
      <c r="H17" s="57">
        <f t="shared" si="10"/>
        <v>0</v>
      </c>
      <c r="I17" s="65"/>
      <c r="J17" s="65">
        <v>12</v>
      </c>
      <c r="K17" s="65">
        <v>-12</v>
      </c>
      <c r="L17" s="65"/>
      <c r="M17" s="65" t="s">
        <v>415</v>
      </c>
      <c r="N17" s="72" t="s">
        <v>409</v>
      </c>
      <c r="O17" s="57">
        <f t="shared" ref="O17:S17" si="18">C17+H17</f>
        <v>0</v>
      </c>
      <c r="P17" s="70">
        <f t="shared" si="18"/>
        <v>0</v>
      </c>
      <c r="Q17" s="70">
        <f t="shared" si="18"/>
        <v>12</v>
      </c>
      <c r="R17" s="70">
        <f t="shared" si="18"/>
        <v>-12</v>
      </c>
      <c r="S17" s="70">
        <f t="shared" si="18"/>
        <v>0</v>
      </c>
      <c r="T17" s="2"/>
    </row>
    <row r="18" s="6" customFormat="1" ht="60" customHeight="1" spans="1:20">
      <c r="A18" s="31">
        <v>311004</v>
      </c>
      <c r="B18" s="31" t="s">
        <v>414</v>
      </c>
      <c r="C18" s="25">
        <f t="shared" si="8"/>
        <v>46</v>
      </c>
      <c r="D18" s="32"/>
      <c r="E18" s="32"/>
      <c r="F18" s="32">
        <v>46</v>
      </c>
      <c r="G18" s="60"/>
      <c r="H18" s="57">
        <f t="shared" si="10"/>
        <v>2</v>
      </c>
      <c r="I18" s="67"/>
      <c r="J18" s="67"/>
      <c r="K18" s="67">
        <v>2</v>
      </c>
      <c r="L18" s="67"/>
      <c r="M18" s="67" t="s">
        <v>408</v>
      </c>
      <c r="N18" s="72" t="s">
        <v>409</v>
      </c>
      <c r="O18" s="57">
        <f t="shared" ref="O18:S18" si="19">C18+H18</f>
        <v>48</v>
      </c>
      <c r="P18" s="70">
        <f t="shared" si="19"/>
        <v>0</v>
      </c>
      <c r="Q18" s="70">
        <f t="shared" si="19"/>
        <v>0</v>
      </c>
      <c r="R18" s="70">
        <f t="shared" si="19"/>
        <v>48</v>
      </c>
      <c r="S18" s="70">
        <f t="shared" si="19"/>
        <v>0</v>
      </c>
      <c r="T18" s="2"/>
    </row>
    <row r="19" s="7" customFormat="1" ht="163" customHeight="1" spans="1:20">
      <c r="A19" s="31">
        <v>701001</v>
      </c>
      <c r="B19" s="31" t="s">
        <v>416</v>
      </c>
      <c r="C19" s="25">
        <f t="shared" si="8"/>
        <v>3.6</v>
      </c>
      <c r="D19" s="32">
        <v>0</v>
      </c>
      <c r="E19" s="32"/>
      <c r="F19" s="32"/>
      <c r="G19" s="60">
        <v>3.6</v>
      </c>
      <c r="H19" s="57">
        <f t="shared" si="10"/>
        <v>12</v>
      </c>
      <c r="I19" s="67">
        <v>12</v>
      </c>
      <c r="J19" s="67"/>
      <c r="K19" s="67"/>
      <c r="L19" s="67"/>
      <c r="M19" s="67" t="s">
        <v>415</v>
      </c>
      <c r="N19" s="73" t="s">
        <v>409</v>
      </c>
      <c r="O19" s="57">
        <f t="shared" ref="O19:S19" si="20">C19+H19</f>
        <v>15.6</v>
      </c>
      <c r="P19" s="70">
        <f t="shared" si="20"/>
        <v>12</v>
      </c>
      <c r="Q19" s="70">
        <f t="shared" si="20"/>
        <v>0</v>
      </c>
      <c r="R19" s="70">
        <f t="shared" si="20"/>
        <v>0</v>
      </c>
      <c r="S19" s="70">
        <f t="shared" si="20"/>
        <v>3.6</v>
      </c>
      <c r="T19" s="2"/>
    </row>
    <row r="20" s="8" customFormat="1" ht="60" customHeight="1" spans="1:20">
      <c r="A20" s="33">
        <v>310009</v>
      </c>
      <c r="B20" s="33" t="s">
        <v>417</v>
      </c>
      <c r="C20" s="25">
        <f t="shared" si="8"/>
        <v>3.6</v>
      </c>
      <c r="D20" s="34"/>
      <c r="E20" s="34"/>
      <c r="F20" s="34">
        <v>3.3</v>
      </c>
      <c r="G20" s="34">
        <v>0.3</v>
      </c>
      <c r="H20" s="57">
        <f t="shared" si="10"/>
        <v>0</v>
      </c>
      <c r="I20" s="68"/>
      <c r="J20" s="68"/>
      <c r="K20" s="68">
        <v>-0.5</v>
      </c>
      <c r="L20" s="68">
        <v>0.5</v>
      </c>
      <c r="M20" s="68" t="s">
        <v>415</v>
      </c>
      <c r="N20" s="74" t="s">
        <v>409</v>
      </c>
      <c r="O20" s="57">
        <f t="shared" ref="O20:S20" si="21">C20+H20</f>
        <v>3.6</v>
      </c>
      <c r="P20" s="70">
        <f t="shared" si="21"/>
        <v>0</v>
      </c>
      <c r="Q20" s="70">
        <f t="shared" si="21"/>
        <v>0</v>
      </c>
      <c r="R20" s="70">
        <f t="shared" si="21"/>
        <v>2.8</v>
      </c>
      <c r="S20" s="70">
        <f t="shared" si="21"/>
        <v>0.8</v>
      </c>
      <c r="T20" s="2"/>
    </row>
    <row r="21" s="9" customFormat="1" ht="60" customHeight="1" spans="1:20">
      <c r="A21" s="35">
        <v>301001</v>
      </c>
      <c r="B21" s="36" t="s">
        <v>418</v>
      </c>
      <c r="C21" s="25">
        <f t="shared" si="8"/>
        <v>28.08</v>
      </c>
      <c r="D21" s="37">
        <v>6</v>
      </c>
      <c r="E21" s="37"/>
      <c r="F21" s="37">
        <v>13</v>
      </c>
      <c r="G21" s="61">
        <v>9.08</v>
      </c>
      <c r="H21" s="57">
        <f t="shared" si="10"/>
        <v>0</v>
      </c>
      <c r="I21" s="68"/>
      <c r="J21" s="68"/>
      <c r="K21" s="68">
        <v>4</v>
      </c>
      <c r="L21" s="68">
        <v>-4</v>
      </c>
      <c r="M21" s="68" t="s">
        <v>408</v>
      </c>
      <c r="N21" s="72" t="s">
        <v>409</v>
      </c>
      <c r="O21" s="57">
        <f t="shared" ref="O21:S21" si="22">C21+H21</f>
        <v>28.08</v>
      </c>
      <c r="P21" s="70">
        <f t="shared" si="22"/>
        <v>6</v>
      </c>
      <c r="Q21" s="70">
        <f t="shared" si="22"/>
        <v>0</v>
      </c>
      <c r="R21" s="70">
        <f t="shared" si="22"/>
        <v>17</v>
      </c>
      <c r="S21" s="70">
        <f t="shared" si="22"/>
        <v>5.08</v>
      </c>
      <c r="T21" s="2"/>
    </row>
    <row r="22" s="3" customFormat="1" ht="190" customHeight="1" spans="1:20">
      <c r="A22" s="38">
        <v>102001</v>
      </c>
      <c r="B22" s="26" t="s">
        <v>419</v>
      </c>
      <c r="C22" s="25">
        <f t="shared" si="8"/>
        <v>43.8</v>
      </c>
      <c r="D22" s="39">
        <v>0</v>
      </c>
      <c r="E22" s="39">
        <v>0</v>
      </c>
      <c r="F22" s="39">
        <v>38.8</v>
      </c>
      <c r="G22" s="39">
        <v>5</v>
      </c>
      <c r="H22" s="57">
        <f t="shared" si="10"/>
        <v>10.44</v>
      </c>
      <c r="I22" s="65">
        <v>8.64</v>
      </c>
      <c r="J22" s="65"/>
      <c r="K22" s="69">
        <v>1.8</v>
      </c>
      <c r="L22" s="69"/>
      <c r="M22" s="65" t="s">
        <v>415</v>
      </c>
      <c r="N22" s="72" t="s">
        <v>409</v>
      </c>
      <c r="O22" s="57">
        <f t="shared" ref="O22:S22" si="23">C22+H22</f>
        <v>54.24</v>
      </c>
      <c r="P22" s="70">
        <f t="shared" si="23"/>
        <v>8.64</v>
      </c>
      <c r="Q22" s="70">
        <f t="shared" si="23"/>
        <v>0</v>
      </c>
      <c r="R22" s="70">
        <f t="shared" si="23"/>
        <v>40.6</v>
      </c>
      <c r="S22" s="70">
        <f t="shared" si="23"/>
        <v>5</v>
      </c>
      <c r="T22" s="2"/>
    </row>
    <row r="23" s="3" customFormat="1" ht="41" customHeight="1" spans="1:20">
      <c r="A23" s="38">
        <v>101001</v>
      </c>
      <c r="B23" s="26" t="s">
        <v>420</v>
      </c>
      <c r="C23" s="25">
        <f t="shared" si="8"/>
        <v>0</v>
      </c>
      <c r="D23" s="39"/>
      <c r="E23" s="39"/>
      <c r="F23" s="39"/>
      <c r="G23" s="39"/>
      <c r="H23" s="57">
        <f t="shared" si="10"/>
        <v>3.17048</v>
      </c>
      <c r="I23" s="65">
        <v>3.17048</v>
      </c>
      <c r="J23" s="65"/>
      <c r="K23" s="69"/>
      <c r="L23" s="69"/>
      <c r="M23" s="65" t="s">
        <v>415</v>
      </c>
      <c r="N23" s="72" t="s">
        <v>421</v>
      </c>
      <c r="O23" s="57">
        <f t="shared" ref="O23:S23" si="24">C23+H23</f>
        <v>3.17048</v>
      </c>
      <c r="P23" s="70">
        <f t="shared" si="24"/>
        <v>3.17048</v>
      </c>
      <c r="Q23" s="70">
        <f t="shared" si="24"/>
        <v>0</v>
      </c>
      <c r="R23" s="70">
        <f t="shared" si="24"/>
        <v>0</v>
      </c>
      <c r="S23" s="70">
        <f t="shared" si="24"/>
        <v>0</v>
      </c>
      <c r="T23" s="2"/>
    </row>
    <row r="24" s="3" customFormat="1" ht="43" customHeight="1" spans="1:20">
      <c r="A24" s="26">
        <v>104001</v>
      </c>
      <c r="B24" s="26" t="s">
        <v>422</v>
      </c>
      <c r="C24" s="25">
        <f t="shared" si="8"/>
        <v>0</v>
      </c>
      <c r="D24" s="27"/>
      <c r="E24" s="27"/>
      <c r="F24" s="27"/>
      <c r="G24" s="58"/>
      <c r="H24" s="57">
        <f t="shared" si="10"/>
        <v>-3</v>
      </c>
      <c r="I24" s="65"/>
      <c r="J24" s="65"/>
      <c r="K24" s="69">
        <v>-3</v>
      </c>
      <c r="L24" s="65"/>
      <c r="M24" s="65" t="s">
        <v>408</v>
      </c>
      <c r="N24" s="72" t="s">
        <v>409</v>
      </c>
      <c r="O24" s="57">
        <f t="shared" ref="O24:S24" si="25">C24+H24</f>
        <v>-3</v>
      </c>
      <c r="P24" s="70">
        <f t="shared" si="25"/>
        <v>0</v>
      </c>
      <c r="Q24" s="70">
        <f t="shared" si="25"/>
        <v>0</v>
      </c>
      <c r="R24" s="70">
        <f t="shared" si="25"/>
        <v>-3</v>
      </c>
      <c r="S24" s="70">
        <f t="shared" si="25"/>
        <v>0</v>
      </c>
      <c r="T24" s="2"/>
    </row>
    <row r="25" s="3" customFormat="1" ht="40" customHeight="1" spans="1:20">
      <c r="A25" s="38">
        <v>118001</v>
      </c>
      <c r="B25" s="26" t="s">
        <v>423</v>
      </c>
      <c r="C25" s="25">
        <f t="shared" si="8"/>
        <v>123.01</v>
      </c>
      <c r="D25" s="39"/>
      <c r="E25" s="39">
        <v>41.7</v>
      </c>
      <c r="F25" s="39">
        <v>80</v>
      </c>
      <c r="G25" s="39">
        <v>1.31</v>
      </c>
      <c r="H25" s="57">
        <f t="shared" si="10"/>
        <v>36.95</v>
      </c>
      <c r="I25" s="65"/>
      <c r="J25" s="65">
        <v>36.95</v>
      </c>
      <c r="K25" s="69"/>
      <c r="L25" s="69"/>
      <c r="M25" s="65" t="s">
        <v>415</v>
      </c>
      <c r="N25" s="72" t="s">
        <v>421</v>
      </c>
      <c r="O25" s="57">
        <f t="shared" ref="O25:S25" si="26">C25+H25</f>
        <v>159.96</v>
      </c>
      <c r="P25" s="70">
        <f t="shared" si="26"/>
        <v>0</v>
      </c>
      <c r="Q25" s="70">
        <f t="shared" si="26"/>
        <v>78.65</v>
      </c>
      <c r="R25" s="70">
        <f t="shared" si="26"/>
        <v>80</v>
      </c>
      <c r="S25" s="70">
        <f t="shared" si="26"/>
        <v>1.31</v>
      </c>
      <c r="T25" s="2"/>
    </row>
    <row r="26" s="3" customFormat="1" ht="39" customHeight="1" spans="1:20">
      <c r="A26" s="38">
        <v>118001</v>
      </c>
      <c r="B26" s="26" t="s">
        <v>423</v>
      </c>
      <c r="C26" s="25">
        <f t="shared" si="8"/>
        <v>0</v>
      </c>
      <c r="D26" s="39"/>
      <c r="E26" s="39"/>
      <c r="F26" s="39"/>
      <c r="G26" s="39"/>
      <c r="H26" s="57">
        <f t="shared" si="10"/>
        <v>26</v>
      </c>
      <c r="I26" s="65"/>
      <c r="J26" s="65">
        <v>26</v>
      </c>
      <c r="K26" s="69"/>
      <c r="L26" s="69"/>
      <c r="M26" s="65" t="s">
        <v>408</v>
      </c>
      <c r="N26" s="72" t="s">
        <v>409</v>
      </c>
      <c r="O26" s="57">
        <f t="shared" ref="O26:S26" si="27">C26+H26</f>
        <v>26</v>
      </c>
      <c r="P26" s="70">
        <f t="shared" si="27"/>
        <v>0</v>
      </c>
      <c r="Q26" s="70">
        <f t="shared" si="27"/>
        <v>26</v>
      </c>
      <c r="R26" s="70">
        <f t="shared" si="27"/>
        <v>0</v>
      </c>
      <c r="S26" s="70">
        <f t="shared" si="27"/>
        <v>0</v>
      </c>
      <c r="T26" s="2"/>
    </row>
    <row r="27" s="3" customFormat="1" ht="35" customHeight="1" spans="1:20">
      <c r="A27" s="40">
        <v>156001</v>
      </c>
      <c r="B27" s="26" t="s">
        <v>424</v>
      </c>
      <c r="C27" s="25">
        <f t="shared" si="8"/>
        <v>62</v>
      </c>
      <c r="D27" s="39"/>
      <c r="E27" s="39"/>
      <c r="F27" s="39">
        <v>54</v>
      </c>
      <c r="G27" s="62">
        <v>8</v>
      </c>
      <c r="H27" s="57">
        <f t="shared" si="10"/>
        <v>1.66</v>
      </c>
      <c r="I27" s="65">
        <v>1.66</v>
      </c>
      <c r="J27" s="65"/>
      <c r="K27" s="70"/>
      <c r="L27" s="70"/>
      <c r="M27" s="65" t="s">
        <v>415</v>
      </c>
      <c r="N27" s="72" t="s">
        <v>409</v>
      </c>
      <c r="O27" s="57">
        <f t="shared" ref="O27:S27" si="28">C27+H27</f>
        <v>63.66</v>
      </c>
      <c r="P27" s="70">
        <f t="shared" si="28"/>
        <v>1.66</v>
      </c>
      <c r="Q27" s="70">
        <f t="shared" si="28"/>
        <v>0</v>
      </c>
      <c r="R27" s="70">
        <f t="shared" si="28"/>
        <v>54</v>
      </c>
      <c r="S27" s="70">
        <f t="shared" si="28"/>
        <v>8</v>
      </c>
      <c r="T27" s="2"/>
    </row>
    <row r="28" s="3" customFormat="1" ht="40" customHeight="1" spans="1:20">
      <c r="A28" s="41">
        <v>111001</v>
      </c>
      <c r="B28" s="42" t="s">
        <v>425</v>
      </c>
      <c r="C28" s="25">
        <f t="shared" si="8"/>
        <v>67</v>
      </c>
      <c r="D28" s="39">
        <v>0</v>
      </c>
      <c r="E28" s="39">
        <v>36</v>
      </c>
      <c r="F28" s="39">
        <v>22</v>
      </c>
      <c r="G28" s="39">
        <v>9</v>
      </c>
      <c r="H28" s="57">
        <f t="shared" si="10"/>
        <v>0</v>
      </c>
      <c r="I28" s="65">
        <v>0</v>
      </c>
      <c r="J28" s="65">
        <v>0</v>
      </c>
      <c r="K28" s="69">
        <v>3</v>
      </c>
      <c r="L28" s="69">
        <v>-3</v>
      </c>
      <c r="M28" s="65" t="s">
        <v>408</v>
      </c>
      <c r="N28" s="72" t="s">
        <v>409</v>
      </c>
      <c r="O28" s="57">
        <f t="shared" ref="O28:S28" si="29">C28+H28</f>
        <v>67</v>
      </c>
      <c r="P28" s="70">
        <f t="shared" si="29"/>
        <v>0</v>
      </c>
      <c r="Q28" s="70">
        <f t="shared" si="29"/>
        <v>36</v>
      </c>
      <c r="R28" s="70">
        <f t="shared" si="29"/>
        <v>25</v>
      </c>
      <c r="S28" s="70">
        <f t="shared" si="29"/>
        <v>6</v>
      </c>
      <c r="T28" s="2"/>
    </row>
    <row r="29" s="3" customFormat="1" ht="40" customHeight="1" spans="1:20">
      <c r="A29" s="43"/>
      <c r="B29" s="44"/>
      <c r="C29" s="25">
        <f t="shared" si="8"/>
        <v>0</v>
      </c>
      <c r="D29" s="39"/>
      <c r="E29" s="39"/>
      <c r="F29" s="39"/>
      <c r="G29" s="39"/>
      <c r="H29" s="57">
        <f t="shared" si="10"/>
        <v>-1.5</v>
      </c>
      <c r="I29" s="65"/>
      <c r="J29" s="65"/>
      <c r="K29" s="69"/>
      <c r="L29" s="69">
        <v>-1.5</v>
      </c>
      <c r="M29" s="65" t="s">
        <v>408</v>
      </c>
      <c r="N29" s="72" t="s">
        <v>409</v>
      </c>
      <c r="O29" s="57">
        <f t="shared" ref="O29:S29" si="30">C29+H29</f>
        <v>-1.5</v>
      </c>
      <c r="P29" s="70">
        <f t="shared" si="30"/>
        <v>0</v>
      </c>
      <c r="Q29" s="70">
        <f t="shared" si="30"/>
        <v>0</v>
      </c>
      <c r="R29" s="70">
        <f t="shared" si="30"/>
        <v>0</v>
      </c>
      <c r="S29" s="70">
        <f t="shared" si="30"/>
        <v>-1.5</v>
      </c>
      <c r="T29" s="2"/>
    </row>
    <row r="30" s="3" customFormat="1" ht="40" customHeight="1" spans="1:20">
      <c r="A30" s="45">
        <v>111002</v>
      </c>
      <c r="B30" s="26" t="s">
        <v>426</v>
      </c>
      <c r="C30" s="25">
        <f t="shared" si="8"/>
        <v>25</v>
      </c>
      <c r="D30" s="39">
        <v>0</v>
      </c>
      <c r="E30" s="39">
        <v>0</v>
      </c>
      <c r="F30" s="39">
        <v>22</v>
      </c>
      <c r="G30" s="39">
        <v>3</v>
      </c>
      <c r="H30" s="57">
        <f t="shared" si="10"/>
        <v>-3</v>
      </c>
      <c r="I30" s="65"/>
      <c r="J30" s="65"/>
      <c r="K30" s="69">
        <v>-3</v>
      </c>
      <c r="L30" s="69"/>
      <c r="M30" s="65" t="s">
        <v>408</v>
      </c>
      <c r="N30" s="72" t="s">
        <v>409</v>
      </c>
      <c r="O30" s="57">
        <f t="shared" ref="O30:S30" si="31">C30+H30</f>
        <v>22</v>
      </c>
      <c r="P30" s="70">
        <f t="shared" si="31"/>
        <v>0</v>
      </c>
      <c r="Q30" s="70">
        <f t="shared" si="31"/>
        <v>0</v>
      </c>
      <c r="R30" s="70">
        <f t="shared" si="31"/>
        <v>19</v>
      </c>
      <c r="S30" s="70">
        <f t="shared" si="31"/>
        <v>3</v>
      </c>
      <c r="T30" s="2"/>
    </row>
    <row r="31" s="3" customFormat="1" ht="40" customHeight="1" spans="1:20">
      <c r="A31" s="45">
        <v>111007</v>
      </c>
      <c r="B31" s="26" t="s">
        <v>427</v>
      </c>
      <c r="C31" s="25">
        <f t="shared" si="8"/>
        <v>19.351</v>
      </c>
      <c r="D31" s="39">
        <v>0</v>
      </c>
      <c r="E31" s="39">
        <v>0.351</v>
      </c>
      <c r="F31" s="39">
        <v>16</v>
      </c>
      <c r="G31" s="39">
        <v>3</v>
      </c>
      <c r="H31" s="57">
        <f t="shared" si="10"/>
        <v>-0.35</v>
      </c>
      <c r="I31" s="65"/>
      <c r="J31" s="69">
        <v>-0.35</v>
      </c>
      <c r="K31" s="70"/>
      <c r="L31" s="69"/>
      <c r="M31" s="65" t="s">
        <v>408</v>
      </c>
      <c r="N31" s="72" t="s">
        <v>409</v>
      </c>
      <c r="O31" s="57">
        <f t="shared" ref="O31:S31" si="32">C31+H31</f>
        <v>19.001</v>
      </c>
      <c r="P31" s="70">
        <f t="shared" si="32"/>
        <v>0</v>
      </c>
      <c r="Q31" s="70">
        <f t="shared" si="32"/>
        <v>0.001</v>
      </c>
      <c r="R31" s="70">
        <f t="shared" si="32"/>
        <v>16</v>
      </c>
      <c r="S31" s="70">
        <f t="shared" si="32"/>
        <v>3</v>
      </c>
      <c r="T31" s="2"/>
    </row>
    <row r="32" s="3" customFormat="1" ht="40" customHeight="1" spans="1:20">
      <c r="A32" s="45">
        <v>111006</v>
      </c>
      <c r="B32" s="26" t="s">
        <v>428</v>
      </c>
      <c r="C32" s="25">
        <f t="shared" si="8"/>
        <v>4.83</v>
      </c>
      <c r="D32" s="39"/>
      <c r="E32" s="39">
        <v>4.83</v>
      </c>
      <c r="F32" s="39"/>
      <c r="G32" s="39"/>
      <c r="H32" s="57">
        <f t="shared" si="10"/>
        <v>-4.829</v>
      </c>
      <c r="I32" s="65"/>
      <c r="J32" s="69">
        <v>-4.829</v>
      </c>
      <c r="K32" s="70"/>
      <c r="L32" s="69"/>
      <c r="M32" s="65" t="s">
        <v>408</v>
      </c>
      <c r="N32" s="72" t="s">
        <v>409</v>
      </c>
      <c r="O32" s="57">
        <f t="shared" ref="O32:S32" si="33">C32+H32</f>
        <v>0.00100000000000033</v>
      </c>
      <c r="P32" s="70">
        <f t="shared" si="33"/>
        <v>0</v>
      </c>
      <c r="Q32" s="70">
        <f t="shared" si="33"/>
        <v>0.00100000000000033</v>
      </c>
      <c r="R32" s="70">
        <f t="shared" si="33"/>
        <v>0</v>
      </c>
      <c r="S32" s="70">
        <f t="shared" si="33"/>
        <v>0</v>
      </c>
      <c r="T32" s="2"/>
    </row>
    <row r="33" s="3" customFormat="1" ht="36" customHeight="1" spans="1:20">
      <c r="A33" s="45">
        <v>185001</v>
      </c>
      <c r="B33" s="26" t="s">
        <v>429</v>
      </c>
      <c r="C33" s="25">
        <f t="shared" si="8"/>
        <v>2.4</v>
      </c>
      <c r="D33" s="39">
        <v>0</v>
      </c>
      <c r="E33" s="39">
        <v>0</v>
      </c>
      <c r="F33" s="39">
        <v>0</v>
      </c>
      <c r="G33" s="39">
        <v>2.4</v>
      </c>
      <c r="H33" s="57">
        <f t="shared" si="10"/>
        <v>-1.7</v>
      </c>
      <c r="I33" s="65">
        <v>0</v>
      </c>
      <c r="J33" s="65">
        <v>0</v>
      </c>
      <c r="K33" s="69">
        <v>0</v>
      </c>
      <c r="L33" s="69">
        <v>-1.7</v>
      </c>
      <c r="M33" s="65" t="s">
        <v>408</v>
      </c>
      <c r="N33" s="72" t="s">
        <v>409</v>
      </c>
      <c r="O33" s="57">
        <f t="shared" ref="O33:S33" si="34">C33+H33</f>
        <v>0.7</v>
      </c>
      <c r="P33" s="70">
        <f t="shared" si="34"/>
        <v>0</v>
      </c>
      <c r="Q33" s="70">
        <f t="shared" si="34"/>
        <v>0</v>
      </c>
      <c r="R33" s="70">
        <f t="shared" si="34"/>
        <v>0</v>
      </c>
      <c r="S33" s="70">
        <f t="shared" si="34"/>
        <v>0.7</v>
      </c>
      <c r="T33" s="2"/>
    </row>
    <row r="34" s="3" customFormat="1" ht="60" customHeight="1" spans="1:20">
      <c r="A34" s="40">
        <v>156001</v>
      </c>
      <c r="B34" s="26" t="s">
        <v>424</v>
      </c>
      <c r="C34" s="25">
        <f t="shared" si="8"/>
        <v>0</v>
      </c>
      <c r="D34" s="39"/>
      <c r="E34" s="39"/>
      <c r="F34" s="39"/>
      <c r="G34" s="39"/>
      <c r="H34" s="57">
        <f t="shared" si="10"/>
        <v>-27</v>
      </c>
      <c r="I34" s="65"/>
      <c r="J34" s="65"/>
      <c r="K34" s="69">
        <v>-25</v>
      </c>
      <c r="L34" s="69">
        <v>-2</v>
      </c>
      <c r="M34" s="65" t="s">
        <v>408</v>
      </c>
      <c r="N34" s="72" t="s">
        <v>409</v>
      </c>
      <c r="O34" s="57">
        <f t="shared" ref="O34:S34" si="35">C34+H34</f>
        <v>-27</v>
      </c>
      <c r="P34" s="70">
        <f t="shared" si="35"/>
        <v>0</v>
      </c>
      <c r="Q34" s="70">
        <f t="shared" si="35"/>
        <v>0</v>
      </c>
      <c r="R34" s="70">
        <f t="shared" si="35"/>
        <v>-25</v>
      </c>
      <c r="S34" s="70">
        <f t="shared" si="35"/>
        <v>-2</v>
      </c>
      <c r="T34" s="2"/>
    </row>
    <row r="35" s="3" customFormat="1" ht="75" customHeight="1" spans="1:20">
      <c r="A35" s="26">
        <v>110001</v>
      </c>
      <c r="B35" s="26" t="s">
        <v>430</v>
      </c>
      <c r="C35" s="25">
        <f t="shared" si="8"/>
        <v>146.48</v>
      </c>
      <c r="D35" s="27">
        <v>0</v>
      </c>
      <c r="E35" s="27">
        <v>0</v>
      </c>
      <c r="F35" s="27">
        <v>134.5</v>
      </c>
      <c r="G35" s="58">
        <v>11.98</v>
      </c>
      <c r="H35" s="57">
        <f t="shared" si="10"/>
        <v>-1.8</v>
      </c>
      <c r="I35" s="65"/>
      <c r="J35" s="65"/>
      <c r="K35" s="69">
        <v>-1.8</v>
      </c>
      <c r="L35" s="65"/>
      <c r="M35" s="65" t="s">
        <v>415</v>
      </c>
      <c r="N35" s="72" t="s">
        <v>409</v>
      </c>
      <c r="O35" s="57">
        <f t="shared" ref="O35:S35" si="36">C35+H35</f>
        <v>144.68</v>
      </c>
      <c r="P35" s="70">
        <f t="shared" si="36"/>
        <v>0</v>
      </c>
      <c r="Q35" s="70">
        <f t="shared" si="36"/>
        <v>0</v>
      </c>
      <c r="R35" s="70">
        <f t="shared" si="36"/>
        <v>132.7</v>
      </c>
      <c r="S35" s="70">
        <f t="shared" si="36"/>
        <v>11.98</v>
      </c>
      <c r="T35" s="2"/>
    </row>
    <row r="36" s="2" customFormat="1" ht="84" customHeight="1" spans="1:19">
      <c r="A36" s="26">
        <v>110005</v>
      </c>
      <c r="B36" s="26" t="s">
        <v>431</v>
      </c>
      <c r="C36" s="25">
        <f t="shared" si="8"/>
        <v>115.49</v>
      </c>
      <c r="D36" s="27"/>
      <c r="E36" s="27"/>
      <c r="F36" s="27">
        <v>111.39</v>
      </c>
      <c r="G36" s="58">
        <v>4.1</v>
      </c>
      <c r="H36" s="57">
        <f t="shared" si="10"/>
        <v>7.695</v>
      </c>
      <c r="I36" s="65">
        <v>7.695</v>
      </c>
      <c r="J36" s="65"/>
      <c r="K36" s="69"/>
      <c r="L36" s="65"/>
      <c r="M36" s="65" t="s">
        <v>415</v>
      </c>
      <c r="N36" s="72" t="s">
        <v>409</v>
      </c>
      <c r="O36" s="57">
        <f t="shared" ref="O36:S36" si="37">C36+H36</f>
        <v>123.185</v>
      </c>
      <c r="P36" s="70">
        <f t="shared" si="37"/>
        <v>7.695</v>
      </c>
      <c r="Q36" s="70">
        <f t="shared" si="37"/>
        <v>0</v>
      </c>
      <c r="R36" s="70">
        <f t="shared" si="37"/>
        <v>111.39</v>
      </c>
      <c r="S36" s="70">
        <f t="shared" si="37"/>
        <v>4.1</v>
      </c>
    </row>
    <row r="37" s="2" customFormat="1" ht="53" customHeight="1" spans="1:19">
      <c r="A37" s="26">
        <v>180001</v>
      </c>
      <c r="B37" s="26" t="s">
        <v>432</v>
      </c>
      <c r="C37" s="25">
        <f t="shared" si="8"/>
        <v>0</v>
      </c>
      <c r="D37" s="27"/>
      <c r="E37" s="27"/>
      <c r="F37" s="27"/>
      <c r="G37" s="58"/>
      <c r="H37" s="57">
        <f t="shared" si="10"/>
        <v>5</v>
      </c>
      <c r="I37" s="65">
        <v>5</v>
      </c>
      <c r="J37" s="65"/>
      <c r="K37" s="69"/>
      <c r="L37" s="65"/>
      <c r="M37" s="65" t="s">
        <v>415</v>
      </c>
      <c r="N37" s="72" t="s">
        <v>409</v>
      </c>
      <c r="O37" s="57">
        <f t="shared" ref="O37:S37" si="38">C37+H37</f>
        <v>5</v>
      </c>
      <c r="P37" s="70">
        <f t="shared" si="38"/>
        <v>5</v>
      </c>
      <c r="Q37" s="70">
        <f t="shared" si="38"/>
        <v>0</v>
      </c>
      <c r="R37" s="70">
        <f t="shared" si="38"/>
        <v>0</v>
      </c>
      <c r="S37" s="70">
        <f t="shared" si="38"/>
        <v>0</v>
      </c>
    </row>
    <row r="38" s="2" customFormat="1" ht="83" customHeight="1" spans="1:19">
      <c r="A38" s="38">
        <v>105001</v>
      </c>
      <c r="B38" s="26" t="s">
        <v>433</v>
      </c>
      <c r="C38" s="25">
        <f t="shared" si="8"/>
        <v>28.6</v>
      </c>
      <c r="D38" s="39">
        <v>0</v>
      </c>
      <c r="E38" s="39">
        <v>0</v>
      </c>
      <c r="F38" s="39">
        <v>25.1</v>
      </c>
      <c r="G38" s="39">
        <v>3.5</v>
      </c>
      <c r="H38" s="57">
        <f t="shared" si="10"/>
        <v>20</v>
      </c>
      <c r="I38" s="65">
        <v>0</v>
      </c>
      <c r="J38" s="65">
        <v>0</v>
      </c>
      <c r="K38" s="69">
        <v>20</v>
      </c>
      <c r="L38" s="69">
        <v>0</v>
      </c>
      <c r="M38" s="65" t="s">
        <v>408</v>
      </c>
      <c r="N38" s="72" t="s">
        <v>421</v>
      </c>
      <c r="O38" s="57">
        <f t="shared" ref="O38:S38" si="39">C38+H38</f>
        <v>48.6</v>
      </c>
      <c r="P38" s="70">
        <f t="shared" si="39"/>
        <v>0</v>
      </c>
      <c r="Q38" s="70">
        <f t="shared" si="39"/>
        <v>0</v>
      </c>
      <c r="R38" s="70">
        <f t="shared" si="39"/>
        <v>45.1</v>
      </c>
      <c r="S38" s="70">
        <f t="shared" si="39"/>
        <v>3.5</v>
      </c>
    </row>
    <row r="39" s="2" customFormat="1" ht="48" customHeight="1" spans="1:19">
      <c r="A39" s="26">
        <v>401023</v>
      </c>
      <c r="B39" s="26" t="s">
        <v>434</v>
      </c>
      <c r="C39" s="25">
        <f t="shared" si="8"/>
        <v>0</v>
      </c>
      <c r="D39" s="27"/>
      <c r="E39" s="27"/>
      <c r="F39" s="27"/>
      <c r="G39" s="58"/>
      <c r="H39" s="57">
        <f t="shared" si="10"/>
        <v>2.41</v>
      </c>
      <c r="I39" s="65">
        <v>2.41</v>
      </c>
      <c r="J39" s="65"/>
      <c r="K39" s="69"/>
      <c r="L39" s="65"/>
      <c r="M39" s="65" t="s">
        <v>415</v>
      </c>
      <c r="N39" s="72" t="s">
        <v>409</v>
      </c>
      <c r="O39" s="57">
        <f t="shared" ref="O39:S39" si="40">C39+H39</f>
        <v>2.41</v>
      </c>
      <c r="P39" s="70">
        <f t="shared" si="40"/>
        <v>2.41</v>
      </c>
      <c r="Q39" s="70">
        <f t="shared" si="40"/>
        <v>0</v>
      </c>
      <c r="R39" s="70">
        <f t="shared" si="40"/>
        <v>0</v>
      </c>
      <c r="S39" s="70">
        <f t="shared" si="40"/>
        <v>0</v>
      </c>
    </row>
    <row r="40" s="2" customFormat="1" ht="60" customHeight="1" spans="1:19">
      <c r="A40" s="38"/>
      <c r="B40" s="46" t="s">
        <v>435</v>
      </c>
      <c r="C40" s="25">
        <f t="shared" si="8"/>
        <v>58.27</v>
      </c>
      <c r="D40" s="38">
        <v>40</v>
      </c>
      <c r="E40" s="38">
        <v>10</v>
      </c>
      <c r="F40" s="38">
        <v>3.27</v>
      </c>
      <c r="G40" s="38">
        <v>5</v>
      </c>
      <c r="H40" s="57">
        <f t="shared" si="10"/>
        <v>-32.41</v>
      </c>
      <c r="I40" s="70">
        <v>-32.41</v>
      </c>
      <c r="J40" s="70"/>
      <c r="K40" s="70"/>
      <c r="L40" s="70"/>
      <c r="M40" s="65" t="s">
        <v>415</v>
      </c>
      <c r="N40" s="72" t="s">
        <v>409</v>
      </c>
      <c r="O40" s="57">
        <f t="shared" ref="O40:S40" si="41">C40+H40</f>
        <v>25.86</v>
      </c>
      <c r="P40" s="70">
        <f t="shared" si="41"/>
        <v>7.59</v>
      </c>
      <c r="Q40" s="70">
        <f t="shared" si="41"/>
        <v>10</v>
      </c>
      <c r="R40" s="70">
        <f t="shared" si="41"/>
        <v>3.27</v>
      </c>
      <c r="S40" s="70">
        <f t="shared" si="41"/>
        <v>5</v>
      </c>
    </row>
    <row r="41" s="2" customFormat="1" ht="65" customHeight="1" spans="1:19">
      <c r="A41" s="38"/>
      <c r="B41" s="46" t="s">
        <v>435</v>
      </c>
      <c r="C41" s="25">
        <f t="shared" si="8"/>
        <v>108.45</v>
      </c>
      <c r="D41" s="38">
        <v>70</v>
      </c>
      <c r="E41" s="38">
        <v>20</v>
      </c>
      <c r="F41" s="38">
        <v>10.35</v>
      </c>
      <c r="G41" s="38">
        <v>8.1</v>
      </c>
      <c r="H41" s="57">
        <f t="shared" si="10"/>
        <v>-60.12</v>
      </c>
      <c r="I41" s="70">
        <f>-3.17-16.95-20</f>
        <v>-40.12</v>
      </c>
      <c r="J41" s="70">
        <v>-20</v>
      </c>
      <c r="K41" s="70">
        <f>20-20</f>
        <v>0</v>
      </c>
      <c r="L41" s="70"/>
      <c r="M41" s="65" t="s">
        <v>415</v>
      </c>
      <c r="N41" s="75" t="s">
        <v>421</v>
      </c>
      <c r="O41" s="57">
        <f t="shared" ref="O41:S41" si="42">C41+H41</f>
        <v>48.33</v>
      </c>
      <c r="P41" s="70">
        <f t="shared" si="42"/>
        <v>29.88</v>
      </c>
      <c r="Q41" s="70">
        <f t="shared" si="42"/>
        <v>0</v>
      </c>
      <c r="R41" s="70">
        <f t="shared" si="42"/>
        <v>10.35</v>
      </c>
      <c r="S41" s="70">
        <f t="shared" si="42"/>
        <v>8.1</v>
      </c>
    </row>
    <row r="42" s="10" customFormat="1" ht="22" customHeight="1" spans="1:19">
      <c r="A42" s="47" t="s">
        <v>436</v>
      </c>
      <c r="B42" s="47"/>
      <c r="C42" s="48">
        <f t="shared" ref="C42:H42" si="43">SUM(C43:C50)</f>
        <v>30</v>
      </c>
      <c r="D42" s="48"/>
      <c r="E42" s="48"/>
      <c r="F42" s="48">
        <f t="shared" si="43"/>
        <v>10</v>
      </c>
      <c r="G42" s="48">
        <f t="shared" si="43"/>
        <v>20</v>
      </c>
      <c r="H42" s="48">
        <f t="shared" si="43"/>
        <v>0</v>
      </c>
      <c r="I42" s="48"/>
      <c r="J42" s="48"/>
      <c r="K42" s="48">
        <f>SUM(K43:K50)</f>
        <v>5</v>
      </c>
      <c r="L42" s="48">
        <f>SUM(L43:L50)</f>
        <v>-5</v>
      </c>
      <c r="M42" s="48"/>
      <c r="N42" s="48"/>
      <c r="O42" s="48">
        <f t="shared" ref="O42:S42" si="44">C42+H42</f>
        <v>30</v>
      </c>
      <c r="P42" s="48">
        <f t="shared" si="44"/>
        <v>0</v>
      </c>
      <c r="Q42" s="48">
        <f t="shared" si="44"/>
        <v>0</v>
      </c>
      <c r="R42" s="48">
        <f t="shared" si="44"/>
        <v>15</v>
      </c>
      <c r="S42" s="48">
        <f t="shared" si="44"/>
        <v>15</v>
      </c>
    </row>
    <row r="43" s="2" customFormat="1" ht="40" customHeight="1" spans="1:19">
      <c r="A43" s="49">
        <v>101001</v>
      </c>
      <c r="B43" s="50" t="s">
        <v>437</v>
      </c>
      <c r="C43" s="51">
        <f>SUM(D43:G43)</f>
        <v>30</v>
      </c>
      <c r="D43" s="52"/>
      <c r="E43" s="52"/>
      <c r="F43" s="52">
        <v>10</v>
      </c>
      <c r="G43" s="52">
        <v>20</v>
      </c>
      <c r="H43" s="51">
        <f>SUM(I43:L43)</f>
        <v>-2</v>
      </c>
      <c r="I43" s="51"/>
      <c r="J43" s="51"/>
      <c r="K43" s="51">
        <v>5</v>
      </c>
      <c r="L43" s="51">
        <v>-7</v>
      </c>
      <c r="M43" s="51" t="s">
        <v>408</v>
      </c>
      <c r="N43" s="76" t="s">
        <v>409</v>
      </c>
      <c r="O43" s="76">
        <f t="shared" ref="O43:S43" si="45">C43+H43</f>
        <v>28</v>
      </c>
      <c r="P43" s="76">
        <f t="shared" si="45"/>
        <v>0</v>
      </c>
      <c r="Q43" s="76">
        <f t="shared" si="45"/>
        <v>0</v>
      </c>
      <c r="R43" s="76">
        <f t="shared" si="45"/>
        <v>15</v>
      </c>
      <c r="S43" s="76">
        <f t="shared" si="45"/>
        <v>13</v>
      </c>
    </row>
    <row r="44" s="2" customFormat="1" ht="32" customHeight="1" spans="1:19">
      <c r="A44" s="53">
        <v>104001</v>
      </c>
      <c r="B44" s="54" t="s">
        <v>438</v>
      </c>
      <c r="C44" s="51">
        <f>SUM(D44:G44)</f>
        <v>0</v>
      </c>
      <c r="D44" s="55"/>
      <c r="E44" s="55"/>
      <c r="F44" s="55"/>
      <c r="G44" s="55"/>
      <c r="H44" s="51">
        <f>SUM(I44:L44)</f>
        <v>2</v>
      </c>
      <c r="I44" s="71"/>
      <c r="J44" s="71"/>
      <c r="K44" s="71"/>
      <c r="L44" s="71">
        <v>2</v>
      </c>
      <c r="M44" s="77" t="s">
        <v>408</v>
      </c>
      <c r="N44" s="76" t="s">
        <v>409</v>
      </c>
      <c r="O44" s="76">
        <f t="shared" ref="O44:S44" si="46">C44+H44</f>
        <v>2</v>
      </c>
      <c r="P44" s="76">
        <f t="shared" si="46"/>
        <v>0</v>
      </c>
      <c r="Q44" s="76">
        <f t="shared" si="46"/>
        <v>0</v>
      </c>
      <c r="R44" s="76">
        <f t="shared" si="46"/>
        <v>0</v>
      </c>
      <c r="S44" s="76">
        <f t="shared" si="46"/>
        <v>2</v>
      </c>
    </row>
  </sheetData>
  <autoFilter ref="A5:S44">
    <extLst/>
  </autoFilter>
  <mergeCells count="17">
    <mergeCell ref="B2:S2"/>
    <mergeCell ref="I3:K3"/>
    <mergeCell ref="Q3:R3"/>
    <mergeCell ref="C4:G4"/>
    <mergeCell ref="H4:N4"/>
    <mergeCell ref="O4:S4"/>
    <mergeCell ref="A6:B6"/>
    <mergeCell ref="A7:B7"/>
    <mergeCell ref="A8:B8"/>
    <mergeCell ref="A9:F9"/>
    <mergeCell ref="A10:B10"/>
    <mergeCell ref="A11:B11"/>
    <mergeCell ref="A42:B42"/>
    <mergeCell ref="A4:A5"/>
    <mergeCell ref="A28:A29"/>
    <mergeCell ref="B4:B5"/>
    <mergeCell ref="B28:B29"/>
  </mergeCells>
  <printOptions horizontalCentered="1"/>
  <pageMargins left="0.590277777777778" right="0.235416666666667" top="0.707638888888889" bottom="0.707638888888889" header="0.590277777777778" footer="0.590277777777778"/>
  <pageSetup paperSize="8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一般公共预算</vt:lpstr>
      <vt:lpstr>政府性基金预算</vt:lpstr>
      <vt:lpstr>国有资本经营预算</vt:lpstr>
      <vt:lpstr>社保基金预算 </vt:lpstr>
      <vt:lpstr>“三公”经费调整表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gxxc</cp:lastModifiedBy>
  <dcterms:created xsi:type="dcterms:W3CDTF">2012-11-30T08:23:00Z</dcterms:created>
  <cp:lastPrinted>2022-01-11T01:03:00Z</cp:lastPrinted>
  <dcterms:modified xsi:type="dcterms:W3CDTF">2025-11-20T15:51:09Z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5C2762988D544E4DAAAF496F27556516</vt:lpwstr>
  </property>
</Properties>
</file>